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codeName="AcestRegistruDeLucru" hidePivotFieldList="1" defaultThemeVersion="124226"/>
  <mc:AlternateContent xmlns:mc="http://schemas.openxmlformats.org/markup-compatibility/2006">
    <mc:Choice Requires="x15">
      <x15ac:absPath xmlns:x15ac="http://schemas.microsoft.com/office/spreadsheetml/2010/11/ac" url="\\srv-vm-fs2\ADR_Data\Departamente\POR 2021-2027\Ghiduri\Prioritatea 8 - O regiune atractivă\3.CONSULTARE PUBLICA_ORASE\Anexe orase\"/>
    </mc:Choice>
  </mc:AlternateContent>
  <xr:revisionPtr revIDLastSave="0" documentId="13_ncr:1_{9E3B9598-3826-473D-9119-69C0896613AF}" xr6:coauthVersionLast="36" xr6:coauthVersionMax="47" xr10:uidLastSave="{00000000-0000-0000-0000-000000000000}"/>
  <bookViews>
    <workbookView xWindow="-105" yWindow="-105" windowWidth="23250" windowHeight="12570" tabRatio="938" activeTab="7"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sheetId="49" r:id="rId7"/>
    <sheet name="Buget Sintetic" sheetId="48" r:id="rId8"/>
    <sheet name="Foaie2" sheetId="53" state="hidden" r:id="rId9"/>
    <sheet name="Foaie1" sheetId="52" state="hidden" r:id="rId10"/>
  </sheets>
  <externalReferences>
    <externalReference r:id="rId11"/>
    <externalReference r:id="rId12"/>
  </externalReferences>
  <definedNames>
    <definedName name="FDR">'[1]1-Inputuri'!$E$26</definedName>
    <definedName name="OLE_LINK1" localSheetId="2">Buget_cerere!$F$87</definedName>
    <definedName name="_xlnm.Print_Area" localSheetId="7">'Buget Sintetic'!$A$1:$L$54</definedName>
    <definedName name="_xlnm.Print_Area" localSheetId="2">Buget_cerere!$A$1:$S$102</definedName>
    <definedName name="_xlnm.Print_Area" localSheetId="0">Instructiuni!$A$1:$P$77</definedName>
    <definedName name="TVA">#REF!</definedName>
  </definedNames>
  <calcPr calcId="191029" iterate="1" concurrentCalc="0"/>
</workbook>
</file>

<file path=xl/calcChain.xml><?xml version="1.0" encoding="utf-8"?>
<calcChain xmlns="http://schemas.openxmlformats.org/spreadsheetml/2006/main">
  <c r="M14" i="48" l="1"/>
  <c r="M15" i="48"/>
  <c r="M16" i="48"/>
  <c r="M17" i="48"/>
  <c r="M18" i="48"/>
  <c r="M19" i="48"/>
  <c r="M20" i="48"/>
  <c r="M21" i="48"/>
  <c r="M22" i="48"/>
  <c r="M23" i="48"/>
  <c r="M24" i="48"/>
  <c r="M25" i="48"/>
  <c r="M26" i="48"/>
  <c r="M27" i="48"/>
  <c r="M28" i="48"/>
  <c r="M29" i="48"/>
  <c r="M30" i="48"/>
  <c r="M31" i="48"/>
  <c r="M32" i="48"/>
  <c r="M33" i="48"/>
  <c r="M34" i="48"/>
  <c r="M35" i="48"/>
  <c r="M36" i="48"/>
  <c r="M37" i="48"/>
  <c r="M38" i="48"/>
  <c r="M39" i="48"/>
  <c r="M40" i="48"/>
  <c r="M41" i="48"/>
  <c r="M42" i="48"/>
  <c r="M43" i="48"/>
  <c r="M44" i="48"/>
  <c r="M45" i="48"/>
  <c r="M46" i="48"/>
  <c r="M47" i="48"/>
  <c r="M48" i="48"/>
  <c r="M49" i="48"/>
  <c r="M50" i="48"/>
  <c r="M51" i="48"/>
  <c r="M52" i="48"/>
  <c r="M13" i="48"/>
  <c r="B14" i="48"/>
  <c r="C14" i="48"/>
  <c r="E14" i="48"/>
  <c r="F14" i="48"/>
  <c r="G14" i="48"/>
  <c r="D14" i="48"/>
  <c r="I14" i="48"/>
  <c r="J14" i="48"/>
  <c r="H14" i="48"/>
  <c r="K14" i="48"/>
  <c r="L14" i="48"/>
  <c r="B15" i="48"/>
  <c r="C15" i="48"/>
  <c r="E15" i="48"/>
  <c r="F15" i="48"/>
  <c r="G15" i="48"/>
  <c r="D15" i="48"/>
  <c r="I15" i="48"/>
  <c r="J15" i="48"/>
  <c r="H15" i="48"/>
  <c r="K15" i="48"/>
  <c r="L15" i="48"/>
  <c r="B16" i="48"/>
  <c r="C16" i="48"/>
  <c r="E16" i="48"/>
  <c r="F16" i="48"/>
  <c r="G16" i="48"/>
  <c r="D16" i="48"/>
  <c r="I16" i="48"/>
  <c r="J16" i="48"/>
  <c r="H16" i="48"/>
  <c r="K16" i="48"/>
  <c r="L16" i="48"/>
  <c r="B17" i="48"/>
  <c r="C17" i="48"/>
  <c r="E17" i="48"/>
  <c r="F17" i="48"/>
  <c r="G17" i="48"/>
  <c r="D17" i="48"/>
  <c r="I17" i="48"/>
  <c r="J17" i="48"/>
  <c r="H17" i="48"/>
  <c r="K17" i="48"/>
  <c r="L17" i="48"/>
  <c r="B18" i="48"/>
  <c r="C18" i="48"/>
  <c r="E18" i="48"/>
  <c r="F18" i="48"/>
  <c r="G18" i="48"/>
  <c r="D18" i="48"/>
  <c r="I18" i="48"/>
  <c r="J18" i="48"/>
  <c r="H18" i="48"/>
  <c r="K18" i="48"/>
  <c r="L18" i="48"/>
  <c r="B19" i="48"/>
  <c r="C19" i="48"/>
  <c r="E19" i="48"/>
  <c r="F19" i="48"/>
  <c r="G19" i="48"/>
  <c r="D19" i="48"/>
  <c r="I19" i="48"/>
  <c r="J19" i="48"/>
  <c r="H19" i="48"/>
  <c r="K19" i="48"/>
  <c r="L19" i="48"/>
  <c r="B20" i="48"/>
  <c r="C20" i="48"/>
  <c r="E20" i="48"/>
  <c r="F20" i="48"/>
  <c r="G20" i="48"/>
  <c r="D20" i="48"/>
  <c r="I20" i="48"/>
  <c r="J20" i="48"/>
  <c r="H20" i="48"/>
  <c r="K20" i="48"/>
  <c r="L20" i="48"/>
  <c r="B21" i="48"/>
  <c r="C21" i="48"/>
  <c r="E21" i="48"/>
  <c r="F21" i="48"/>
  <c r="G21" i="48"/>
  <c r="D21" i="48"/>
  <c r="I21" i="48"/>
  <c r="J21" i="48"/>
  <c r="H21" i="48"/>
  <c r="K21" i="48"/>
  <c r="L21" i="48"/>
  <c r="B22" i="48"/>
  <c r="C22" i="48"/>
  <c r="E22" i="48"/>
  <c r="F22" i="48"/>
  <c r="G22" i="48"/>
  <c r="D22" i="48"/>
  <c r="I22" i="48"/>
  <c r="J22" i="48"/>
  <c r="H22" i="48"/>
  <c r="K22" i="48"/>
  <c r="L22" i="48"/>
  <c r="B23" i="48"/>
  <c r="C23" i="48"/>
  <c r="E23" i="48"/>
  <c r="F23" i="48"/>
  <c r="G23" i="48"/>
  <c r="D23" i="48"/>
  <c r="I23" i="48"/>
  <c r="J23" i="48"/>
  <c r="H23" i="48"/>
  <c r="K23" i="48"/>
  <c r="L23" i="48"/>
  <c r="B24" i="48"/>
  <c r="C24" i="48"/>
  <c r="E24" i="48"/>
  <c r="F24" i="48"/>
  <c r="G24" i="48"/>
  <c r="D24" i="48"/>
  <c r="I24" i="48"/>
  <c r="J24" i="48"/>
  <c r="H24" i="48"/>
  <c r="K24" i="48"/>
  <c r="L24" i="48"/>
  <c r="B25" i="48"/>
  <c r="C25" i="48"/>
  <c r="E25" i="48"/>
  <c r="F25" i="48"/>
  <c r="G25" i="48"/>
  <c r="D25" i="48"/>
  <c r="I25" i="48"/>
  <c r="J25" i="48"/>
  <c r="H25" i="48"/>
  <c r="K25" i="48"/>
  <c r="L25" i="48"/>
  <c r="B26" i="48"/>
  <c r="C26" i="48"/>
  <c r="E26" i="48"/>
  <c r="F26" i="48"/>
  <c r="G26" i="48"/>
  <c r="D26" i="48"/>
  <c r="I26" i="48"/>
  <c r="J26" i="48"/>
  <c r="H26" i="48"/>
  <c r="K26" i="48"/>
  <c r="L26" i="48"/>
  <c r="B27" i="48"/>
  <c r="C27" i="48"/>
  <c r="E27" i="48"/>
  <c r="F27" i="48"/>
  <c r="G27" i="48"/>
  <c r="D27" i="48"/>
  <c r="I27" i="48"/>
  <c r="J27" i="48"/>
  <c r="H27" i="48"/>
  <c r="K27" i="48"/>
  <c r="L27" i="48"/>
  <c r="B28" i="48"/>
  <c r="C28" i="48"/>
  <c r="E28" i="48"/>
  <c r="F28" i="48"/>
  <c r="G28" i="48"/>
  <c r="D28" i="48"/>
  <c r="I28" i="48"/>
  <c r="J28" i="48"/>
  <c r="H28" i="48"/>
  <c r="K28" i="48"/>
  <c r="L28" i="48"/>
  <c r="B29" i="48"/>
  <c r="C29" i="48"/>
  <c r="E29" i="48"/>
  <c r="F29" i="48"/>
  <c r="G29" i="48"/>
  <c r="D29" i="48"/>
  <c r="I29" i="48"/>
  <c r="J29" i="48"/>
  <c r="H29" i="48"/>
  <c r="K29" i="48"/>
  <c r="L29" i="48"/>
  <c r="B30" i="48"/>
  <c r="C30" i="48"/>
  <c r="E30" i="48"/>
  <c r="F30" i="48"/>
  <c r="G30" i="48"/>
  <c r="D30" i="48"/>
  <c r="I30" i="48"/>
  <c r="J30" i="48"/>
  <c r="H30" i="48"/>
  <c r="K30" i="48"/>
  <c r="L30" i="48"/>
  <c r="B31" i="48"/>
  <c r="C31" i="48"/>
  <c r="E31" i="48"/>
  <c r="F31" i="48"/>
  <c r="G31" i="48"/>
  <c r="D31" i="48"/>
  <c r="I31" i="48"/>
  <c r="J31" i="48"/>
  <c r="H31" i="48"/>
  <c r="K31" i="48"/>
  <c r="L31" i="48"/>
  <c r="B32" i="48"/>
  <c r="C32" i="48"/>
  <c r="E32" i="48"/>
  <c r="F32" i="48"/>
  <c r="G32" i="48"/>
  <c r="D32" i="48"/>
  <c r="I32" i="48"/>
  <c r="J32" i="48"/>
  <c r="H32" i="48"/>
  <c r="K32" i="48"/>
  <c r="L32" i="48"/>
  <c r="B33" i="48"/>
  <c r="C33" i="48"/>
  <c r="E33" i="48"/>
  <c r="F33" i="48"/>
  <c r="G33" i="48"/>
  <c r="D33" i="48"/>
  <c r="I33" i="48"/>
  <c r="J33" i="48"/>
  <c r="H33" i="48"/>
  <c r="K33" i="48"/>
  <c r="L33" i="48"/>
  <c r="B34" i="48"/>
  <c r="C34" i="48"/>
  <c r="E34" i="48"/>
  <c r="F34" i="48"/>
  <c r="G34" i="48"/>
  <c r="D34" i="48"/>
  <c r="I34" i="48"/>
  <c r="J34" i="48"/>
  <c r="H34" i="48"/>
  <c r="K34" i="48"/>
  <c r="L34" i="48"/>
  <c r="B35" i="48"/>
  <c r="C35" i="48"/>
  <c r="E35" i="48"/>
  <c r="F35" i="48"/>
  <c r="G35" i="48"/>
  <c r="D35" i="48"/>
  <c r="I35" i="48"/>
  <c r="J35" i="48"/>
  <c r="H35" i="48"/>
  <c r="K35" i="48"/>
  <c r="L35" i="48"/>
  <c r="B36" i="48"/>
  <c r="C36" i="48"/>
  <c r="E36" i="48"/>
  <c r="F36" i="48"/>
  <c r="G36" i="48"/>
  <c r="D36" i="48"/>
  <c r="I36" i="48"/>
  <c r="J36" i="48"/>
  <c r="H36" i="48"/>
  <c r="K36" i="48"/>
  <c r="L36" i="48"/>
  <c r="B37" i="48"/>
  <c r="C37" i="48"/>
  <c r="E37" i="48"/>
  <c r="F37" i="48"/>
  <c r="G37" i="48"/>
  <c r="D37" i="48"/>
  <c r="I37" i="48"/>
  <c r="J37" i="48"/>
  <c r="H37" i="48"/>
  <c r="K37" i="48"/>
  <c r="L37" i="48"/>
  <c r="B38" i="48"/>
  <c r="C38" i="48"/>
  <c r="E38" i="48"/>
  <c r="F38" i="48"/>
  <c r="G38" i="48"/>
  <c r="D38" i="48"/>
  <c r="I38" i="48"/>
  <c r="J38" i="48"/>
  <c r="H38" i="48"/>
  <c r="K38" i="48"/>
  <c r="L38" i="48"/>
  <c r="B39" i="48"/>
  <c r="C39" i="48"/>
  <c r="E39" i="48"/>
  <c r="F39" i="48"/>
  <c r="G39" i="48"/>
  <c r="D39" i="48"/>
  <c r="I39" i="48"/>
  <c r="J39" i="48"/>
  <c r="H39" i="48"/>
  <c r="K39" i="48"/>
  <c r="L39" i="48"/>
  <c r="B40" i="48"/>
  <c r="C40" i="48"/>
  <c r="E40" i="48"/>
  <c r="F40" i="48"/>
  <c r="G40" i="48"/>
  <c r="D40" i="48"/>
  <c r="I40" i="48"/>
  <c r="J40" i="48"/>
  <c r="H40" i="48"/>
  <c r="K40" i="48"/>
  <c r="L40" i="48"/>
  <c r="B41" i="48"/>
  <c r="C41" i="48"/>
  <c r="E41" i="48"/>
  <c r="F41" i="48"/>
  <c r="G41" i="48"/>
  <c r="D41" i="48"/>
  <c r="I41" i="48"/>
  <c r="J41" i="48"/>
  <c r="H41" i="48"/>
  <c r="K41" i="48"/>
  <c r="L41" i="48"/>
  <c r="B42" i="48"/>
  <c r="C42" i="48"/>
  <c r="E42" i="48"/>
  <c r="F42" i="48"/>
  <c r="G42" i="48"/>
  <c r="D42" i="48"/>
  <c r="I42" i="48"/>
  <c r="J42" i="48"/>
  <c r="H42" i="48"/>
  <c r="K42" i="48"/>
  <c r="L42" i="48"/>
  <c r="B43" i="48"/>
  <c r="C43" i="48"/>
  <c r="E43" i="48"/>
  <c r="F43" i="48"/>
  <c r="G43" i="48"/>
  <c r="D43" i="48"/>
  <c r="I43" i="48"/>
  <c r="J43" i="48"/>
  <c r="H43" i="48"/>
  <c r="K43" i="48"/>
  <c r="L43" i="48"/>
  <c r="B44" i="48"/>
  <c r="C44" i="48"/>
  <c r="E44" i="48"/>
  <c r="F44" i="48"/>
  <c r="G44" i="48"/>
  <c r="D44" i="48"/>
  <c r="I44" i="48"/>
  <c r="J44" i="48"/>
  <c r="H44" i="48"/>
  <c r="K44" i="48"/>
  <c r="L44" i="48"/>
  <c r="B45" i="48"/>
  <c r="C45" i="48"/>
  <c r="E45" i="48"/>
  <c r="F45" i="48"/>
  <c r="G45" i="48"/>
  <c r="D45" i="48"/>
  <c r="I45" i="48"/>
  <c r="J45" i="48"/>
  <c r="H45" i="48"/>
  <c r="K45" i="48"/>
  <c r="L45" i="48"/>
  <c r="B46" i="48"/>
  <c r="C46" i="48"/>
  <c r="E46" i="48"/>
  <c r="F46" i="48"/>
  <c r="G46" i="48"/>
  <c r="D46" i="48"/>
  <c r="I46" i="48"/>
  <c r="J46" i="48"/>
  <c r="H46" i="48"/>
  <c r="K46" i="48"/>
  <c r="L46" i="48"/>
  <c r="B47" i="48"/>
  <c r="C47" i="48"/>
  <c r="E47" i="48"/>
  <c r="F47" i="48"/>
  <c r="G47" i="48"/>
  <c r="D47" i="48"/>
  <c r="I47" i="48"/>
  <c r="J47" i="48"/>
  <c r="H47" i="48"/>
  <c r="K47" i="48"/>
  <c r="L47" i="48"/>
  <c r="B48" i="48"/>
  <c r="C48" i="48"/>
  <c r="E48" i="48"/>
  <c r="F48" i="48"/>
  <c r="G48" i="48"/>
  <c r="D48" i="48"/>
  <c r="I48" i="48"/>
  <c r="J48" i="48"/>
  <c r="H48" i="48"/>
  <c r="K48" i="48"/>
  <c r="L48" i="48"/>
  <c r="B49" i="48"/>
  <c r="C49" i="48"/>
  <c r="E49" i="48"/>
  <c r="F49" i="48"/>
  <c r="G49" i="48"/>
  <c r="D49" i="48"/>
  <c r="I49" i="48"/>
  <c r="J49" i="48"/>
  <c r="H49" i="48"/>
  <c r="K49" i="48"/>
  <c r="L49" i="48"/>
  <c r="B50" i="48"/>
  <c r="C50" i="48"/>
  <c r="E50" i="48"/>
  <c r="F50" i="48"/>
  <c r="G50" i="48"/>
  <c r="D50" i="48"/>
  <c r="I50" i="48"/>
  <c r="J50" i="48"/>
  <c r="H50" i="48"/>
  <c r="K50" i="48"/>
  <c r="L50" i="48"/>
  <c r="B51" i="48"/>
  <c r="C51" i="48"/>
  <c r="E51" i="48"/>
  <c r="F51" i="48"/>
  <c r="G51" i="48"/>
  <c r="D51" i="48"/>
  <c r="I51" i="48"/>
  <c r="J51" i="48"/>
  <c r="H51" i="48"/>
  <c r="K51" i="48"/>
  <c r="L51" i="48"/>
  <c r="B52" i="48"/>
  <c r="C52" i="48"/>
  <c r="E52" i="48"/>
  <c r="F52" i="48"/>
  <c r="G52" i="48"/>
  <c r="D52" i="48"/>
  <c r="I52" i="48"/>
  <c r="J52" i="48"/>
  <c r="H52" i="48"/>
  <c r="K52" i="48"/>
  <c r="L52" i="48"/>
  <c r="E13" i="48"/>
  <c r="F13" i="48"/>
  <c r="G13" i="48"/>
  <c r="D13" i="48"/>
  <c r="K13" i="48"/>
  <c r="L13" i="48"/>
  <c r="J13" i="48"/>
  <c r="I13" i="48"/>
  <c r="H13" i="48"/>
  <c r="C13" i="48"/>
  <c r="B13" i="48"/>
  <c r="E16" i="15"/>
  <c r="E17" i="15"/>
  <c r="E18" i="15"/>
  <c r="E15" i="15"/>
  <c r="E19" i="15"/>
  <c r="E20" i="15"/>
  <c r="E21" i="15"/>
  <c r="E23" i="15"/>
  <c r="E24" i="15"/>
  <c r="E25" i="15"/>
  <c r="E26" i="15"/>
  <c r="E27" i="15"/>
  <c r="E28" i="15"/>
  <c r="E22" i="15"/>
  <c r="E29" i="15"/>
  <c r="E32" i="15"/>
  <c r="E33" i="15"/>
  <c r="E34" i="15"/>
  <c r="E31" i="15"/>
  <c r="E35" i="15"/>
  <c r="E30" i="15"/>
  <c r="E40" i="15"/>
  <c r="E38" i="15"/>
  <c r="E39" i="15"/>
  <c r="E37" i="15"/>
  <c r="E36" i="15"/>
  <c r="E41" i="15"/>
  <c r="E43" i="15"/>
  <c r="E52" i="15"/>
  <c r="E49" i="15"/>
  <c r="E47" i="15"/>
  <c r="E45" i="15"/>
  <c r="E54" i="15"/>
  <c r="E56" i="15"/>
  <c r="E68" i="15"/>
  <c r="E67" i="15"/>
  <c r="E62" i="15"/>
  <c r="E63" i="15"/>
  <c r="E64" i="15"/>
  <c r="E65" i="15"/>
  <c r="E66" i="15"/>
  <c r="E61" i="15"/>
  <c r="E59" i="15"/>
  <c r="E60" i="15"/>
  <c r="E58" i="15"/>
  <c r="E69" i="15"/>
  <c r="E7" i="15"/>
  <c r="E8" i="15"/>
  <c r="E9" i="15"/>
  <c r="E10" i="15"/>
  <c r="E12" i="15"/>
  <c r="E13" i="15"/>
  <c r="E74" i="15"/>
  <c r="E77" i="15"/>
  <c r="E78" i="15"/>
  <c r="E81" i="15"/>
  <c r="E83" i="15"/>
  <c r="C90" i="15"/>
  <c r="L77" i="15"/>
  <c r="E79" i="15"/>
  <c r="E71" i="15"/>
  <c r="E72" i="15"/>
  <c r="E73" i="15"/>
  <c r="E6" i="15"/>
  <c r="N81" i="15"/>
  <c r="N73" i="15"/>
  <c r="N61" i="15"/>
  <c r="N58" i="15"/>
  <c r="N69" i="15"/>
  <c r="N56" i="15"/>
  <c r="N15" i="15"/>
  <c r="N22" i="15"/>
  <c r="N31" i="15"/>
  <c r="N30" i="15"/>
  <c r="N37" i="15"/>
  <c r="N36" i="15"/>
  <c r="N41" i="15"/>
  <c r="N13" i="15"/>
  <c r="N10" i="15"/>
  <c r="N74" i="15"/>
  <c r="N83" i="15"/>
  <c r="O81" i="15"/>
  <c r="O73" i="15"/>
  <c r="O61" i="15"/>
  <c r="O58" i="15"/>
  <c r="O69" i="15"/>
  <c r="O56" i="15"/>
  <c r="O15" i="15"/>
  <c r="O22" i="15"/>
  <c r="O31" i="15"/>
  <c r="O30" i="15"/>
  <c r="O37" i="15"/>
  <c r="O36" i="15"/>
  <c r="O41" i="15"/>
  <c r="O13" i="15"/>
  <c r="O10" i="15"/>
  <c r="O74" i="15"/>
  <c r="O83" i="15"/>
  <c r="P81" i="15"/>
  <c r="P73" i="15"/>
  <c r="P61" i="15"/>
  <c r="P58" i="15"/>
  <c r="P69" i="15"/>
  <c r="P56" i="15"/>
  <c r="P15" i="15"/>
  <c r="P22" i="15"/>
  <c r="P31" i="15"/>
  <c r="P30" i="15"/>
  <c r="P37" i="15"/>
  <c r="P36" i="15"/>
  <c r="P41" i="15"/>
  <c r="P13" i="15"/>
  <c r="P10" i="15"/>
  <c r="P74" i="15"/>
  <c r="P83" i="15"/>
  <c r="Q81" i="15"/>
  <c r="Q73" i="15"/>
  <c r="Q61" i="15"/>
  <c r="Q58" i="15"/>
  <c r="Q69" i="15"/>
  <c r="Q56" i="15"/>
  <c r="Q15" i="15"/>
  <c r="Q22" i="15"/>
  <c r="Q31" i="15"/>
  <c r="Q30" i="15"/>
  <c r="Q37" i="15"/>
  <c r="Q36" i="15"/>
  <c r="Q41" i="15"/>
  <c r="Q13" i="15"/>
  <c r="Q10" i="15"/>
  <c r="Q74" i="15"/>
  <c r="Q83" i="15"/>
  <c r="E28" i="44"/>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8" i="44"/>
  <c r="D84" i="44"/>
  <c r="E84" i="44"/>
  <c r="F84" i="44"/>
  <c r="G84" i="44"/>
  <c r="H84" i="44"/>
  <c r="I84" i="44"/>
  <c r="J84" i="44"/>
  <c r="K84" i="44"/>
  <c r="L84" i="44"/>
  <c r="M84" i="44"/>
  <c r="N84" i="44"/>
  <c r="O84" i="44"/>
  <c r="P84" i="44"/>
  <c r="Q84" i="44"/>
  <c r="R84" i="44"/>
  <c r="S84" i="44"/>
  <c r="T84" i="44"/>
  <c r="U84" i="44"/>
  <c r="V84" i="44"/>
  <c r="W84" i="44"/>
  <c r="X84" i="44"/>
  <c r="Y84" i="44"/>
  <c r="Z84" i="44"/>
  <c r="AA84" i="44"/>
  <c r="AB84" i="44"/>
  <c r="AC84" i="44"/>
  <c r="AD84" i="44"/>
  <c r="AE84" i="44"/>
  <c r="AF84" i="44"/>
  <c r="AG84" i="44"/>
  <c r="D92" i="44"/>
  <c r="H56" i="44"/>
  <c r="H47" i="44"/>
  <c r="H58" i="44"/>
  <c r="D31" i="44"/>
  <c r="D32" i="44"/>
  <c r="D33" i="44"/>
  <c r="D83" i="44"/>
  <c r="E83" i="44"/>
  <c r="F83" i="44"/>
  <c r="G83" i="44"/>
  <c r="H83" i="44"/>
  <c r="I83" i="44"/>
  <c r="J83" i="44"/>
  <c r="K83" i="44"/>
  <c r="L83" i="44"/>
  <c r="M83" i="44"/>
  <c r="N83" i="44"/>
  <c r="O83" i="44"/>
  <c r="P83" i="44"/>
  <c r="Q83" i="44"/>
  <c r="R83" i="44"/>
  <c r="S83" i="44"/>
  <c r="T83" i="44"/>
  <c r="U83" i="44"/>
  <c r="V83" i="44"/>
  <c r="W83" i="44"/>
  <c r="X83" i="44"/>
  <c r="Y83" i="44"/>
  <c r="Z83" i="44"/>
  <c r="AA83" i="44"/>
  <c r="AB83" i="44"/>
  <c r="AC83" i="44"/>
  <c r="AD83" i="44"/>
  <c r="AE83" i="44"/>
  <c r="AF83" i="44"/>
  <c r="AG83" i="44"/>
  <c r="D91" i="44"/>
  <c r="D47" i="44"/>
  <c r="D20" i="44"/>
  <c r="D56" i="44"/>
  <c r="E20" i="44"/>
  <c r="E56" i="44"/>
  <c r="F20" i="44"/>
  <c r="F56" i="44"/>
  <c r="G20" i="44"/>
  <c r="G56" i="44"/>
  <c r="H20" i="44"/>
  <c r="I20" i="44"/>
  <c r="I56" i="44"/>
  <c r="J20" i="44"/>
  <c r="J56" i="44"/>
  <c r="K20" i="44"/>
  <c r="K56" i="44"/>
  <c r="L20" i="44"/>
  <c r="L56" i="44"/>
  <c r="M20" i="44"/>
  <c r="M56" i="44"/>
  <c r="N20" i="44"/>
  <c r="N56" i="44"/>
  <c r="O20" i="44"/>
  <c r="O56" i="44"/>
  <c r="P20" i="44"/>
  <c r="P56" i="44"/>
  <c r="Q20" i="44"/>
  <c r="Q56" i="44"/>
  <c r="R20" i="44"/>
  <c r="R56" i="44"/>
  <c r="S20" i="44"/>
  <c r="S56" i="44"/>
  <c r="T20" i="44"/>
  <c r="T56" i="44"/>
  <c r="U20" i="44"/>
  <c r="U56" i="44"/>
  <c r="V20" i="44"/>
  <c r="V56" i="44"/>
  <c r="W20" i="44"/>
  <c r="W56" i="44"/>
  <c r="X20" i="44"/>
  <c r="X56" i="44"/>
  <c r="Y20" i="44"/>
  <c r="Y56" i="44"/>
  <c r="Z20" i="44"/>
  <c r="Z56" i="44"/>
  <c r="AA20" i="44"/>
  <c r="AA56" i="44"/>
  <c r="D86" i="44"/>
  <c r="E72" i="44"/>
  <c r="F72" i="44"/>
  <c r="G72" i="44"/>
  <c r="H72" i="44"/>
  <c r="I72" i="44"/>
  <c r="J72" i="44"/>
  <c r="K72" i="44"/>
  <c r="L72" i="44"/>
  <c r="M72" i="44"/>
  <c r="N72" i="44"/>
  <c r="O72" i="44"/>
  <c r="P72" i="44"/>
  <c r="Q72" i="44"/>
  <c r="R72" i="44"/>
  <c r="S72" i="44"/>
  <c r="T72" i="44"/>
  <c r="U72" i="44"/>
  <c r="V72" i="44"/>
  <c r="W72" i="44"/>
  <c r="X72" i="44"/>
  <c r="Y72" i="44"/>
  <c r="Z72" i="44"/>
  <c r="AA72" i="44"/>
  <c r="AB72" i="44"/>
  <c r="AC72" i="44"/>
  <c r="AD72" i="44"/>
  <c r="AE72" i="44"/>
  <c r="AF72" i="44"/>
  <c r="AG72" i="44"/>
  <c r="D93" i="44"/>
  <c r="N103" i="15"/>
  <c r="O103" i="15"/>
  <c r="P103" i="15"/>
  <c r="Q103" i="15"/>
  <c r="D94" i="44"/>
  <c r="D95" i="44"/>
  <c r="D96" i="44"/>
  <c r="F98" i="15"/>
  <c r="C92" i="15"/>
  <c r="C93" i="15"/>
  <c r="H23" i="15"/>
  <c r="H24" i="15"/>
  <c r="H25" i="15"/>
  <c r="H26" i="15"/>
  <c r="H27" i="15"/>
  <c r="H28" i="15"/>
  <c r="H22" i="15"/>
  <c r="H29" i="15"/>
  <c r="H38" i="15"/>
  <c r="H39" i="15"/>
  <c r="H37" i="15"/>
  <c r="H40" i="15"/>
  <c r="H36" i="15"/>
  <c r="H16" i="15"/>
  <c r="H17" i="15"/>
  <c r="H18" i="15"/>
  <c r="H15" i="15"/>
  <c r="H19" i="15"/>
  <c r="H20" i="15"/>
  <c r="H21" i="15"/>
  <c r="H32" i="15"/>
  <c r="H33" i="15"/>
  <c r="H34" i="15"/>
  <c r="H31" i="15"/>
  <c r="H35" i="15"/>
  <c r="H30" i="15"/>
  <c r="H41" i="15"/>
  <c r="H43" i="15"/>
  <c r="H45" i="15"/>
  <c r="H47" i="15"/>
  <c r="H49" i="15"/>
  <c r="H52" i="15"/>
  <c r="H54" i="15"/>
  <c r="H56" i="15"/>
  <c r="H7" i="15"/>
  <c r="H8" i="15"/>
  <c r="H6" i="15"/>
  <c r="H9" i="15"/>
  <c r="H10" i="15"/>
  <c r="H59" i="15"/>
  <c r="H60" i="15"/>
  <c r="H58" i="15"/>
  <c r="H67" i="15"/>
  <c r="H65" i="15"/>
  <c r="H66" i="15"/>
  <c r="H62" i="15"/>
  <c r="H63" i="15"/>
  <c r="H64" i="15"/>
  <c r="H61" i="15"/>
  <c r="H68" i="15"/>
  <c r="H69" i="15"/>
  <c r="H71" i="15"/>
  <c r="H72" i="15"/>
  <c r="H73" i="15"/>
  <c r="H12" i="15"/>
  <c r="H13" i="15"/>
  <c r="H74" i="15"/>
  <c r="H77" i="15"/>
  <c r="H78" i="15"/>
  <c r="H79" i="15"/>
  <c r="H81" i="15"/>
  <c r="H83" i="15"/>
  <c r="C94" i="15"/>
  <c r="C91" i="15"/>
  <c r="I7" i="15"/>
  <c r="I8" i="15"/>
  <c r="I9" i="15"/>
  <c r="I6" i="15"/>
  <c r="I10" i="15"/>
  <c r="I12" i="15"/>
  <c r="I13" i="15"/>
  <c r="I16" i="15"/>
  <c r="I17" i="15"/>
  <c r="I18" i="15"/>
  <c r="I15" i="15"/>
  <c r="I19" i="15"/>
  <c r="I20" i="15"/>
  <c r="I21" i="15"/>
  <c r="I23" i="15"/>
  <c r="I24" i="15"/>
  <c r="I25" i="15"/>
  <c r="I26" i="15"/>
  <c r="I27" i="15"/>
  <c r="I28" i="15"/>
  <c r="I22" i="15"/>
  <c r="I29" i="15"/>
  <c r="I32" i="15"/>
  <c r="I33" i="15"/>
  <c r="I34" i="15"/>
  <c r="I31" i="15"/>
  <c r="I35" i="15"/>
  <c r="I30" i="15"/>
  <c r="I38" i="15"/>
  <c r="I39" i="15"/>
  <c r="I37" i="15"/>
  <c r="I40" i="15"/>
  <c r="I36" i="15"/>
  <c r="I41" i="15"/>
  <c r="I43" i="15"/>
  <c r="I45" i="15"/>
  <c r="I47" i="15"/>
  <c r="I49" i="15"/>
  <c r="I52" i="15"/>
  <c r="I54" i="15"/>
  <c r="I56" i="15"/>
  <c r="I59" i="15"/>
  <c r="I60" i="15"/>
  <c r="I58" i="15"/>
  <c r="I68" i="15"/>
  <c r="I67" i="15"/>
  <c r="I62" i="15"/>
  <c r="I63" i="15"/>
  <c r="I64" i="15"/>
  <c r="I65" i="15"/>
  <c r="I66" i="15"/>
  <c r="I61" i="15"/>
  <c r="I69" i="15"/>
  <c r="I71" i="15"/>
  <c r="I72" i="15"/>
  <c r="I73" i="15"/>
  <c r="I74" i="15"/>
  <c r="I77" i="15"/>
  <c r="I78" i="15"/>
  <c r="I79" i="15"/>
  <c r="I81" i="15"/>
  <c r="I83" i="15"/>
  <c r="C88" i="15"/>
  <c r="C95" i="15"/>
  <c r="N88" i="15"/>
  <c r="N89" i="15"/>
  <c r="N96" i="15"/>
  <c r="D62" i="44"/>
  <c r="N93" i="15"/>
  <c r="N94" i="15"/>
  <c r="N95" i="15"/>
  <c r="N92" i="15"/>
  <c r="N97" i="15"/>
  <c r="D63" i="44"/>
  <c r="D61" i="44"/>
  <c r="D58" i="44"/>
  <c r="D72" i="44"/>
  <c r="D73" i="44"/>
  <c r="H63" i="44"/>
  <c r="H67" i="44"/>
  <c r="I63" i="44"/>
  <c r="I67" i="44"/>
  <c r="J63" i="44"/>
  <c r="J67" i="44"/>
  <c r="K63" i="44"/>
  <c r="K67" i="44"/>
  <c r="L63" i="44"/>
  <c r="L67" i="44"/>
  <c r="M63" i="44"/>
  <c r="M67" i="44"/>
  <c r="N63" i="44"/>
  <c r="N67" i="44"/>
  <c r="O63" i="44"/>
  <c r="O67" i="44"/>
  <c r="P63" i="44"/>
  <c r="P67" i="44"/>
  <c r="Q63" i="44"/>
  <c r="Q67" i="44"/>
  <c r="R63" i="44"/>
  <c r="R67" i="44"/>
  <c r="S63" i="44"/>
  <c r="S67" i="44"/>
  <c r="T63" i="44"/>
  <c r="T67" i="44"/>
  <c r="U63" i="44"/>
  <c r="U67" i="44"/>
  <c r="V63" i="44"/>
  <c r="V67" i="44"/>
  <c r="W63" i="44"/>
  <c r="W67" i="44"/>
  <c r="X63" i="44"/>
  <c r="X67" i="44"/>
  <c r="Y63" i="44"/>
  <c r="Y67" i="44"/>
  <c r="Z63" i="44"/>
  <c r="Z67" i="44"/>
  <c r="AA63" i="44"/>
  <c r="AA67" i="44"/>
  <c r="AB63" i="44"/>
  <c r="AB67" i="44"/>
  <c r="AC63" i="44"/>
  <c r="AC67" i="44"/>
  <c r="AD63" i="44"/>
  <c r="AD67" i="44"/>
  <c r="AE63" i="44"/>
  <c r="AE67" i="44"/>
  <c r="AF63" i="44"/>
  <c r="AF67" i="44"/>
  <c r="AG63" i="44"/>
  <c r="AG67" i="44"/>
  <c r="Q88" i="15"/>
  <c r="Q89" i="15"/>
  <c r="Q96" i="15"/>
  <c r="G62" i="44"/>
  <c r="Q93" i="15"/>
  <c r="Q94" i="15"/>
  <c r="Q95" i="15"/>
  <c r="Q92" i="15"/>
  <c r="Q97" i="15"/>
  <c r="G63" i="44"/>
  <c r="G67" i="44"/>
  <c r="I61" i="44"/>
  <c r="J61" i="44"/>
  <c r="K61" i="44"/>
  <c r="L61" i="44"/>
  <c r="M61" i="44"/>
  <c r="N61" i="44"/>
  <c r="O61" i="44"/>
  <c r="P61" i="44"/>
  <c r="Q61" i="44"/>
  <c r="R61" i="44"/>
  <c r="S61" i="44"/>
  <c r="T61" i="44"/>
  <c r="U61" i="44"/>
  <c r="V61" i="44"/>
  <c r="W61" i="44"/>
  <c r="X61" i="44"/>
  <c r="Y61" i="44"/>
  <c r="Z61" i="44"/>
  <c r="AA61" i="44"/>
  <c r="AB61" i="44"/>
  <c r="AC61" i="44"/>
  <c r="AD61" i="44"/>
  <c r="AE61" i="44"/>
  <c r="AF61" i="44"/>
  <c r="AG61" i="44"/>
  <c r="H61" i="44"/>
  <c r="E86" i="44"/>
  <c r="F86" i="44"/>
  <c r="G86" i="44"/>
  <c r="H86" i="44"/>
  <c r="I86" i="44"/>
  <c r="J86" i="44"/>
  <c r="K86" i="44"/>
  <c r="L86" i="44"/>
  <c r="M86" i="44"/>
  <c r="N86" i="44"/>
  <c r="O86" i="44"/>
  <c r="P86" i="44"/>
  <c r="Q86" i="44"/>
  <c r="R86" i="44"/>
  <c r="S86" i="44"/>
  <c r="T86" i="44"/>
  <c r="U86" i="44"/>
  <c r="V86" i="44"/>
  <c r="W86" i="44"/>
  <c r="X86" i="44"/>
  <c r="Y86" i="44"/>
  <c r="Z86" i="44"/>
  <c r="AA86" i="44"/>
  <c r="AB86" i="44"/>
  <c r="AC86" i="44"/>
  <c r="AD86" i="44"/>
  <c r="AE86" i="44"/>
  <c r="AF86" i="44"/>
  <c r="AG86" i="44"/>
  <c r="AB56" i="44"/>
  <c r="AC56" i="44"/>
  <c r="AD56" i="44"/>
  <c r="AE56" i="44"/>
  <c r="AF56" i="44"/>
  <c r="AG56" i="44"/>
  <c r="E47" i="44"/>
  <c r="F47" i="44"/>
  <c r="G47" i="44"/>
  <c r="I47" i="44"/>
  <c r="J47" i="44"/>
  <c r="K47" i="44"/>
  <c r="L47" i="44"/>
  <c r="M47" i="44"/>
  <c r="N47" i="44"/>
  <c r="O47" i="44"/>
  <c r="P47" i="44"/>
  <c r="Q47" i="44"/>
  <c r="R47" i="44"/>
  <c r="S47" i="44"/>
  <c r="T47" i="44"/>
  <c r="U47" i="44"/>
  <c r="V47" i="44"/>
  <c r="W47" i="44"/>
  <c r="X47" i="44"/>
  <c r="Y47" i="44"/>
  <c r="Z47" i="44"/>
  <c r="AA47" i="44"/>
  <c r="AB47" i="44"/>
  <c r="AC47" i="44"/>
  <c r="AD47" i="44"/>
  <c r="AE47" i="44"/>
  <c r="AF47" i="44"/>
  <c r="AG47" i="44"/>
  <c r="D11" i="44"/>
  <c r="C89" i="15"/>
  <c r="D89" i="15"/>
  <c r="D90" i="15"/>
  <c r="P88" i="15"/>
  <c r="P89" i="15"/>
  <c r="P96" i="15"/>
  <c r="P93" i="15"/>
  <c r="P94" i="15"/>
  <c r="P95" i="15"/>
  <c r="P92" i="15"/>
  <c r="P97" i="15"/>
  <c r="O88" i="15"/>
  <c r="O89" i="15"/>
  <c r="O96" i="15"/>
  <c r="O93" i="15"/>
  <c r="O94" i="15"/>
  <c r="O95" i="15"/>
  <c r="O92" i="15"/>
  <c r="O97" i="15"/>
  <c r="Q99" i="15"/>
  <c r="P99" i="15"/>
  <c r="O99" i="15"/>
  <c r="N99" i="15"/>
  <c r="C45" i="44"/>
  <c r="E58" i="44"/>
  <c r="E61" i="44"/>
  <c r="E62" i="44"/>
  <c r="E63" i="44"/>
  <c r="E73" i="44"/>
  <c r="F58" i="44"/>
  <c r="F61" i="44"/>
  <c r="F62" i="44"/>
  <c r="F63" i="44"/>
  <c r="F73" i="44"/>
  <c r="G58" i="44"/>
  <c r="G61" i="44"/>
  <c r="G73" i="44"/>
  <c r="H73" i="44"/>
  <c r="I58" i="44"/>
  <c r="I73" i="44"/>
  <c r="J58" i="44"/>
  <c r="J73" i="44"/>
  <c r="K58" i="44"/>
  <c r="K73" i="44"/>
  <c r="L58" i="44"/>
  <c r="L73" i="44"/>
  <c r="M58" i="44"/>
  <c r="M73" i="44"/>
  <c r="N58" i="44"/>
  <c r="N73" i="44"/>
  <c r="O58" i="44"/>
  <c r="O73" i="44"/>
  <c r="P58" i="44"/>
  <c r="P73" i="44"/>
  <c r="Q58" i="44"/>
  <c r="Q73" i="44"/>
  <c r="R58" i="44"/>
  <c r="R73" i="44"/>
  <c r="S58" i="44"/>
  <c r="S73" i="44"/>
  <c r="T58" i="44"/>
  <c r="T73" i="44"/>
  <c r="U58" i="44"/>
  <c r="U73" i="44"/>
  <c r="V58" i="44"/>
  <c r="V73" i="44"/>
  <c r="W58" i="44"/>
  <c r="W73" i="44"/>
  <c r="X58" i="44"/>
  <c r="X73" i="44"/>
  <c r="Y58" i="44"/>
  <c r="Y73" i="44"/>
  <c r="Z58" i="44"/>
  <c r="Z73" i="44"/>
  <c r="AA58" i="44"/>
  <c r="AA73" i="44"/>
  <c r="AB58" i="44"/>
  <c r="AB73" i="44"/>
  <c r="AC58" i="44"/>
  <c r="AC73" i="44"/>
  <c r="AD58" i="44"/>
  <c r="AD73" i="44"/>
  <c r="AE58" i="44"/>
  <c r="AE73" i="44"/>
  <c r="AF58" i="44"/>
  <c r="AF73" i="44"/>
  <c r="AG58" i="44"/>
  <c r="AG73" i="44"/>
  <c r="E74" i="44"/>
  <c r="F74" i="44"/>
  <c r="G74" i="44"/>
  <c r="H74" i="44"/>
  <c r="I74" i="44"/>
  <c r="J74" i="44"/>
  <c r="K74" i="44"/>
  <c r="L74" i="44"/>
  <c r="M74" i="44"/>
  <c r="N74" i="44"/>
  <c r="O74" i="44"/>
  <c r="P74" i="44"/>
  <c r="Q74" i="44"/>
  <c r="R74" i="44"/>
  <c r="S74" i="44"/>
  <c r="T74" i="44"/>
  <c r="U74" i="44"/>
  <c r="V74" i="44"/>
  <c r="W74" i="44"/>
  <c r="X74" i="44"/>
  <c r="Y74" i="44"/>
  <c r="Z74" i="44"/>
  <c r="AA74" i="44"/>
  <c r="AB74" i="44"/>
  <c r="AC74" i="44"/>
  <c r="AD74" i="44"/>
  <c r="AE74" i="44"/>
  <c r="AF74" i="44"/>
  <c r="AG74" i="44"/>
  <c r="D76" i="44"/>
  <c r="D74" i="44"/>
  <c r="C50" i="44"/>
  <c r="C51" i="44"/>
  <c r="C52" i="44"/>
  <c r="C53" i="44"/>
  <c r="C54" i="44"/>
  <c r="C55" i="44"/>
  <c r="B50" i="44"/>
  <c r="B51" i="44"/>
  <c r="B52" i="44"/>
  <c r="B53" i="44"/>
  <c r="B54" i="44"/>
  <c r="B55" i="44"/>
  <c r="AB20" i="44"/>
  <c r="AC20" i="44"/>
  <c r="AD20" i="44"/>
  <c r="AE20" i="44"/>
  <c r="AF20" i="44"/>
  <c r="AG20" i="44"/>
  <c r="E11" i="44"/>
  <c r="E21" i="44"/>
  <c r="F11" i="44"/>
  <c r="F21" i="44"/>
  <c r="G11" i="44"/>
  <c r="G21" i="44"/>
  <c r="H11" i="44"/>
  <c r="H21" i="44"/>
  <c r="I11" i="44"/>
  <c r="I21" i="44"/>
  <c r="J11" i="44"/>
  <c r="J21" i="44"/>
  <c r="K11" i="44"/>
  <c r="K21" i="44"/>
  <c r="L11" i="44"/>
  <c r="L21" i="44"/>
  <c r="M11" i="44"/>
  <c r="M21" i="44"/>
  <c r="N11" i="44"/>
  <c r="N21" i="44"/>
  <c r="O11" i="44"/>
  <c r="O21" i="44"/>
  <c r="P11" i="44"/>
  <c r="P21" i="44"/>
  <c r="Q11" i="44"/>
  <c r="Q21" i="44"/>
  <c r="R11" i="44"/>
  <c r="R21" i="44"/>
  <c r="S11" i="44"/>
  <c r="S21" i="44"/>
  <c r="T11" i="44"/>
  <c r="T21" i="44"/>
  <c r="U11" i="44"/>
  <c r="U21" i="44"/>
  <c r="V11" i="44"/>
  <c r="V21" i="44"/>
  <c r="W11" i="44"/>
  <c r="W21" i="44"/>
  <c r="X11" i="44"/>
  <c r="X21" i="44"/>
  <c r="Y11" i="44"/>
  <c r="Y21" i="44"/>
  <c r="Z11" i="44"/>
  <c r="Z21" i="44"/>
  <c r="AA11" i="44"/>
  <c r="AA21" i="44"/>
  <c r="AB11" i="44"/>
  <c r="AB21" i="44"/>
  <c r="AC11" i="44"/>
  <c r="AC21" i="44"/>
  <c r="AD11" i="44"/>
  <c r="AD21" i="44"/>
  <c r="AE11" i="44"/>
  <c r="AE21" i="44"/>
  <c r="AF11" i="44"/>
  <c r="AF21" i="44"/>
  <c r="AG11" i="44"/>
  <c r="AG21" i="44"/>
  <c r="D21" i="44"/>
  <c r="O84" i="15"/>
  <c r="P84" i="15"/>
  <c r="Q84" i="15"/>
  <c r="R29" i="15"/>
  <c r="R32" i="15"/>
  <c r="R33" i="15"/>
  <c r="R35" i="15"/>
  <c r="R68" i="15"/>
  <c r="R78" i="15"/>
  <c r="R84" i="15"/>
  <c r="O85" i="15"/>
  <c r="P85" i="15"/>
  <c r="Q85" i="15"/>
  <c r="R44" i="15"/>
  <c r="R46" i="15"/>
  <c r="R48" i="15"/>
  <c r="R51" i="15"/>
  <c r="R53" i="15"/>
  <c r="R55" i="15"/>
  <c r="R85" i="15"/>
  <c r="N85" i="15"/>
  <c r="N84" i="15"/>
  <c r="M85" i="15"/>
  <c r="B84" i="15"/>
  <c r="M84" i="15"/>
  <c r="P76" i="44"/>
  <c r="E31" i="44"/>
  <c r="E32" i="44"/>
  <c r="E33" i="44"/>
  <c r="E34" i="44"/>
  <c r="E30" i="44"/>
  <c r="D30" i="44"/>
  <c r="E84" i="15"/>
  <c r="J84" i="15"/>
  <c r="E44" i="15"/>
  <c r="E46" i="15"/>
  <c r="E48" i="15"/>
  <c r="E51" i="15"/>
  <c r="E53" i="15"/>
  <c r="E55" i="15"/>
  <c r="E85" i="15"/>
  <c r="J85" i="15"/>
  <c r="L67" i="15"/>
  <c r="H44" i="15"/>
  <c r="I44" i="15"/>
  <c r="H46" i="15"/>
  <c r="I46" i="15"/>
  <c r="H48" i="15"/>
  <c r="I48" i="15"/>
  <c r="H51" i="15"/>
  <c r="I51" i="15"/>
  <c r="H53" i="15"/>
  <c r="I53" i="15"/>
  <c r="H55" i="15"/>
  <c r="I55" i="15"/>
  <c r="I85" i="15"/>
  <c r="C31" i="15"/>
  <c r="C30" i="15"/>
  <c r="L14" i="15"/>
  <c r="M77" i="15"/>
  <c r="M78" i="15"/>
  <c r="M76" i="15"/>
  <c r="M75" i="15"/>
  <c r="M74" i="15"/>
  <c r="M72" i="15"/>
  <c r="M73" i="15"/>
  <c r="M71" i="15"/>
  <c r="M70" i="15"/>
  <c r="M67" i="15"/>
  <c r="M68" i="15"/>
  <c r="M69" i="15"/>
  <c r="M62" i="15"/>
  <c r="M63" i="15"/>
  <c r="M64" i="15"/>
  <c r="M65" i="15"/>
  <c r="M66" i="15"/>
  <c r="M59" i="15"/>
  <c r="M60" i="15"/>
  <c r="M61" i="15"/>
  <c r="M58" i="15"/>
  <c r="M57" i="15"/>
  <c r="M44" i="15"/>
  <c r="M45" i="15"/>
  <c r="M46" i="15"/>
  <c r="M47" i="15"/>
  <c r="M48" i="15"/>
  <c r="M49" i="15"/>
  <c r="M50" i="15"/>
  <c r="M51" i="15"/>
  <c r="M52" i="15"/>
  <c r="M53" i="15"/>
  <c r="M54" i="15"/>
  <c r="M55" i="15"/>
  <c r="M56" i="15"/>
  <c r="M43"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1" i="15"/>
  <c r="M42" i="15"/>
  <c r="M15" i="15"/>
  <c r="M13" i="15"/>
  <c r="M14" i="15"/>
  <c r="M12" i="15"/>
  <c r="M11" i="15"/>
  <c r="M7" i="15"/>
  <c r="M8" i="15"/>
  <c r="M9" i="15"/>
  <c r="M10" i="15"/>
  <c r="M6" i="15"/>
  <c r="M5" i="15"/>
  <c r="M4" i="15"/>
  <c r="N87" i="15"/>
  <c r="R96" i="15"/>
  <c r="S96" i="15"/>
  <c r="D34" i="50"/>
  <c r="E34" i="50"/>
  <c r="F34" i="50"/>
  <c r="G34" i="50"/>
  <c r="H34" i="50"/>
  <c r="I34" i="50"/>
  <c r="C34" i="50"/>
  <c r="B34" i="50"/>
  <c r="C24" i="50"/>
  <c r="D98" i="15"/>
  <c r="D79" i="50"/>
  <c r="E79" i="50"/>
  <c r="F79" i="50"/>
  <c r="G79" i="50"/>
  <c r="H79" i="50"/>
  <c r="I79" i="50"/>
  <c r="C79" i="50"/>
  <c r="J141" i="53"/>
  <c r="J142" i="53"/>
  <c r="I141" i="53"/>
  <c r="I142" i="53"/>
  <c r="H141" i="53"/>
  <c r="H142" i="53"/>
  <c r="G141" i="53"/>
  <c r="G142" i="53"/>
  <c r="F141" i="53"/>
  <c r="F142" i="53"/>
  <c r="E141" i="53"/>
  <c r="E142" i="53"/>
  <c r="D141" i="53"/>
  <c r="D142" i="53"/>
  <c r="D84" i="15"/>
  <c r="F84" i="15"/>
  <c r="G84" i="15"/>
  <c r="H84" i="15"/>
  <c r="I84" i="15"/>
  <c r="C84" i="15"/>
  <c r="D46" i="50"/>
  <c r="E46" i="50"/>
  <c r="F46" i="50"/>
  <c r="G46" i="50"/>
  <c r="H46" i="50"/>
  <c r="I46" i="50"/>
  <c r="C46" i="50"/>
  <c r="C73" i="50"/>
  <c r="D31" i="15"/>
  <c r="D30" i="15"/>
  <c r="F31" i="15"/>
  <c r="F30" i="15"/>
  <c r="G31" i="15"/>
  <c r="G30" i="15"/>
  <c r="C85" i="15"/>
  <c r="G53" i="48"/>
  <c r="G54" i="48"/>
  <c r="E53" i="48"/>
  <c r="F53" i="48"/>
  <c r="E54" i="48"/>
  <c r="B78" i="47"/>
  <c r="L53" i="48"/>
  <c r="L54" i="48"/>
  <c r="K53" i="48"/>
  <c r="K54" i="48"/>
  <c r="G10" i="15"/>
  <c r="G13" i="15"/>
  <c r="G15" i="15"/>
  <c r="G22" i="15"/>
  <c r="G37" i="15"/>
  <c r="G36" i="15"/>
  <c r="G41" i="15"/>
  <c r="G56" i="15"/>
  <c r="G58" i="15"/>
  <c r="G61" i="15"/>
  <c r="G69" i="15"/>
  <c r="G73" i="15"/>
  <c r="G74" i="15"/>
  <c r="G81" i="15"/>
  <c r="G83" i="15"/>
  <c r="J53" i="48"/>
  <c r="J54" i="48"/>
  <c r="D10" i="15"/>
  <c r="D13" i="15"/>
  <c r="D15" i="15"/>
  <c r="D22" i="15"/>
  <c r="D37" i="15"/>
  <c r="D36" i="15"/>
  <c r="D41" i="15"/>
  <c r="D56" i="15"/>
  <c r="D58" i="15"/>
  <c r="D61" i="15"/>
  <c r="D69" i="15"/>
  <c r="D73" i="15"/>
  <c r="D74" i="15"/>
  <c r="D81" i="15"/>
  <c r="D83" i="15"/>
  <c r="I53" i="48"/>
  <c r="I54" i="48"/>
  <c r="H53" i="48"/>
  <c r="H54" i="48"/>
  <c r="D53" i="48"/>
  <c r="D54" i="48"/>
  <c r="D3" i="50"/>
  <c r="E3" i="50"/>
  <c r="F3" i="50"/>
  <c r="G3" i="50"/>
  <c r="H3" i="50"/>
  <c r="I3" i="50"/>
  <c r="D4" i="50"/>
  <c r="E4" i="50"/>
  <c r="F4" i="50"/>
  <c r="G4" i="50"/>
  <c r="H4" i="50"/>
  <c r="I4" i="50"/>
  <c r="D5" i="50"/>
  <c r="E5" i="50"/>
  <c r="F5" i="50"/>
  <c r="G5" i="50"/>
  <c r="H5" i="50"/>
  <c r="I5" i="50"/>
  <c r="D6" i="50"/>
  <c r="E6" i="50"/>
  <c r="F6" i="50"/>
  <c r="G6" i="50"/>
  <c r="H6" i="50"/>
  <c r="I6" i="50"/>
  <c r="D15" i="50"/>
  <c r="E15" i="50"/>
  <c r="F15" i="50"/>
  <c r="G15" i="50"/>
  <c r="H15" i="50"/>
  <c r="I15" i="50"/>
  <c r="D16" i="50"/>
  <c r="E16" i="50"/>
  <c r="F16" i="50"/>
  <c r="G16" i="50"/>
  <c r="H16" i="50"/>
  <c r="I16" i="50"/>
  <c r="D17" i="50"/>
  <c r="E17" i="50"/>
  <c r="F17" i="50"/>
  <c r="G17" i="50"/>
  <c r="H17" i="50"/>
  <c r="I17" i="50"/>
  <c r="D18" i="50"/>
  <c r="E18" i="50"/>
  <c r="F18" i="50"/>
  <c r="G18" i="50"/>
  <c r="H18" i="50"/>
  <c r="I18" i="50"/>
  <c r="D19" i="50"/>
  <c r="E19" i="50"/>
  <c r="F19" i="50"/>
  <c r="G19" i="50"/>
  <c r="H19" i="50"/>
  <c r="I19" i="50"/>
  <c r="D20" i="50"/>
  <c r="E20" i="50"/>
  <c r="F20" i="50"/>
  <c r="G20" i="50"/>
  <c r="H20" i="50"/>
  <c r="I20" i="50"/>
  <c r="D21" i="50"/>
  <c r="E21" i="50"/>
  <c r="F21" i="50"/>
  <c r="G21" i="50"/>
  <c r="H21" i="50"/>
  <c r="I21" i="50"/>
  <c r="D22" i="50"/>
  <c r="E22" i="50"/>
  <c r="F22" i="50"/>
  <c r="G22" i="50"/>
  <c r="H22" i="50"/>
  <c r="I22" i="50"/>
  <c r="D23" i="50"/>
  <c r="E23" i="50"/>
  <c r="F23" i="50"/>
  <c r="G23" i="50"/>
  <c r="H23" i="50"/>
  <c r="I23" i="50"/>
  <c r="D24" i="50"/>
  <c r="E24" i="50"/>
  <c r="F24" i="50"/>
  <c r="G24" i="50"/>
  <c r="H24" i="50"/>
  <c r="I24" i="50"/>
  <c r="D26" i="50"/>
  <c r="E26" i="50"/>
  <c r="F26" i="50"/>
  <c r="G26" i="50"/>
  <c r="H26" i="50"/>
  <c r="I26" i="50"/>
  <c r="D27" i="50"/>
  <c r="E27" i="50"/>
  <c r="F27" i="50"/>
  <c r="G27" i="50"/>
  <c r="H27" i="50"/>
  <c r="I27" i="50"/>
  <c r="D28" i="50"/>
  <c r="E28" i="50"/>
  <c r="F28" i="50"/>
  <c r="G28" i="50"/>
  <c r="H28" i="50"/>
  <c r="I28" i="50"/>
  <c r="D29" i="50"/>
  <c r="E29" i="50"/>
  <c r="F29" i="50"/>
  <c r="G29" i="50"/>
  <c r="H29" i="50"/>
  <c r="I29" i="50"/>
  <c r="D30" i="50"/>
  <c r="E30" i="50"/>
  <c r="F30" i="50"/>
  <c r="G30" i="50"/>
  <c r="H30" i="50"/>
  <c r="I30" i="50"/>
  <c r="D31" i="50"/>
  <c r="E31" i="50"/>
  <c r="F31" i="50"/>
  <c r="G31" i="50"/>
  <c r="H31" i="50"/>
  <c r="I31" i="50"/>
  <c r="D32" i="50"/>
  <c r="E32" i="50"/>
  <c r="F32" i="50"/>
  <c r="G32" i="50"/>
  <c r="H32" i="50"/>
  <c r="I32" i="50"/>
  <c r="D33" i="50"/>
  <c r="E33" i="50"/>
  <c r="F33" i="50"/>
  <c r="G33" i="50"/>
  <c r="H33" i="50"/>
  <c r="I33" i="50"/>
  <c r="D35" i="50"/>
  <c r="E35" i="50"/>
  <c r="F35" i="50"/>
  <c r="G35" i="50"/>
  <c r="H35" i="50"/>
  <c r="I35" i="50"/>
  <c r="D36" i="50"/>
  <c r="E36" i="50"/>
  <c r="F36" i="50"/>
  <c r="G36" i="50"/>
  <c r="H36" i="50"/>
  <c r="I36" i="50"/>
  <c r="D37" i="50"/>
  <c r="E37" i="50"/>
  <c r="F37" i="50"/>
  <c r="G37" i="50"/>
  <c r="H37" i="50"/>
  <c r="I37" i="50"/>
  <c r="D38" i="50"/>
  <c r="E38" i="50"/>
  <c r="F38" i="50"/>
  <c r="G38" i="50"/>
  <c r="H38" i="50"/>
  <c r="I38" i="50"/>
  <c r="D39" i="50"/>
  <c r="E39" i="50"/>
  <c r="F39" i="50"/>
  <c r="G39" i="50"/>
  <c r="H39" i="50"/>
  <c r="I39" i="50"/>
  <c r="D40" i="50"/>
  <c r="E40" i="50"/>
  <c r="F40" i="50"/>
  <c r="G40" i="50"/>
  <c r="H40" i="50"/>
  <c r="I40" i="50"/>
  <c r="D44" i="50"/>
  <c r="E44" i="50"/>
  <c r="F37" i="15"/>
  <c r="F44" i="50"/>
  <c r="G44" i="50"/>
  <c r="H44" i="50"/>
  <c r="I44" i="50"/>
  <c r="D45" i="50"/>
  <c r="E45" i="50"/>
  <c r="F45" i="50"/>
  <c r="G45" i="50"/>
  <c r="H45" i="50"/>
  <c r="I45" i="50"/>
  <c r="D73" i="50"/>
  <c r="E73" i="50"/>
  <c r="F73" i="50"/>
  <c r="G73" i="50"/>
  <c r="H73" i="50"/>
  <c r="I73" i="50"/>
  <c r="D74" i="50"/>
  <c r="E74" i="50"/>
  <c r="F74" i="50"/>
  <c r="G74" i="50"/>
  <c r="H74" i="50"/>
  <c r="I74" i="50"/>
  <c r="D75" i="50"/>
  <c r="E75" i="50"/>
  <c r="F75" i="50"/>
  <c r="G75" i="50"/>
  <c r="H75" i="50"/>
  <c r="I75" i="50"/>
  <c r="D76" i="50"/>
  <c r="E76" i="50"/>
  <c r="F76" i="50"/>
  <c r="G76" i="50"/>
  <c r="H76" i="50"/>
  <c r="I76" i="50"/>
  <c r="D77" i="50"/>
  <c r="E77" i="50"/>
  <c r="F77" i="50"/>
  <c r="G77" i="50"/>
  <c r="H77" i="50"/>
  <c r="I77" i="50"/>
  <c r="F81" i="15"/>
  <c r="C81" i="15"/>
  <c r="C21" i="50"/>
  <c r="C20" i="50"/>
  <c r="C19" i="50"/>
  <c r="C6" i="50"/>
  <c r="C5" i="50"/>
  <c r="C4" i="50"/>
  <c r="F54" i="48"/>
  <c r="R99" i="15"/>
  <c r="D85" i="15"/>
  <c r="F85" i="15"/>
  <c r="G85" i="15"/>
  <c r="H85" i="15"/>
  <c r="L6" i="15"/>
  <c r="S46" i="15"/>
  <c r="AG76" i="44"/>
  <c r="H50" i="15"/>
  <c r="I50" i="15"/>
  <c r="R50" i="15"/>
  <c r="S50" i="15"/>
  <c r="C17" i="50"/>
  <c r="C16" i="50"/>
  <c r="C74" i="50"/>
  <c r="C75" i="50"/>
  <c r="C76" i="50"/>
  <c r="C77" i="50"/>
  <c r="C45" i="50"/>
  <c r="C36" i="50"/>
  <c r="C37" i="50"/>
  <c r="C38" i="50"/>
  <c r="C39" i="50"/>
  <c r="C40" i="50"/>
  <c r="C35" i="50"/>
  <c r="C33" i="50"/>
  <c r="C29" i="50"/>
  <c r="C30" i="50"/>
  <c r="C31" i="50"/>
  <c r="C32" i="50"/>
  <c r="C28" i="50"/>
  <c r="C27" i="50"/>
  <c r="C26" i="50"/>
  <c r="C23" i="50"/>
  <c r="C22" i="50"/>
  <c r="C18" i="50"/>
  <c r="C15" i="50"/>
  <c r="C3" i="50"/>
  <c r="C56" i="15"/>
  <c r="E64" i="44"/>
  <c r="F64" i="44"/>
  <c r="G64" i="44"/>
  <c r="D64" i="44"/>
  <c r="R98" i="15"/>
  <c r="R100" i="15"/>
  <c r="S53" i="15"/>
  <c r="S55" i="15"/>
  <c r="S51" i="15"/>
  <c r="S48" i="15"/>
  <c r="F31" i="44"/>
  <c r="G31" i="44"/>
  <c r="F32" i="44"/>
  <c r="F34" i="44"/>
  <c r="H31" i="44"/>
  <c r="G32" i="44"/>
  <c r="F33" i="44"/>
  <c r="G34" i="44"/>
  <c r="I31" i="44"/>
  <c r="H32" i="44"/>
  <c r="H33" i="44"/>
  <c r="G33" i="44"/>
  <c r="I34" i="44"/>
  <c r="H34" i="44"/>
  <c r="J31" i="44"/>
  <c r="I32" i="44"/>
  <c r="J32" i="44"/>
  <c r="J33" i="44"/>
  <c r="K31" i="44"/>
  <c r="I33" i="44"/>
  <c r="K34" i="44"/>
  <c r="J34" i="44"/>
  <c r="L31" i="44"/>
  <c r="K32" i="44"/>
  <c r="K33" i="44"/>
  <c r="L34" i="44"/>
  <c r="M31" i="44"/>
  <c r="L32" i="44"/>
  <c r="L33" i="44"/>
  <c r="M34" i="44"/>
  <c r="N31" i="44"/>
  <c r="M32" i="44"/>
  <c r="O31" i="44"/>
  <c r="N32" i="44"/>
  <c r="N33" i="44"/>
  <c r="M33" i="44"/>
  <c r="N34" i="44"/>
  <c r="O34" i="44"/>
  <c r="P31" i="44"/>
  <c r="O32" i="44"/>
  <c r="Q31" i="44"/>
  <c r="P32" i="44"/>
  <c r="P33" i="44"/>
  <c r="O33" i="44"/>
  <c r="Q34" i="44"/>
  <c r="P34" i="44"/>
  <c r="R31" i="44"/>
  <c r="Q32" i="44"/>
  <c r="R32" i="44"/>
  <c r="R33" i="44"/>
  <c r="S31" i="44"/>
  <c r="Q33" i="44"/>
  <c r="R34" i="44"/>
  <c r="S34" i="44"/>
  <c r="S32" i="44"/>
  <c r="S33" i="44"/>
  <c r="T34" i="44"/>
  <c r="T31" i="44"/>
  <c r="T32" i="44"/>
  <c r="T33" i="44"/>
  <c r="U34" i="44"/>
  <c r="U31" i="44"/>
  <c r="V31" i="44"/>
  <c r="U32" i="44"/>
  <c r="U33" i="44"/>
  <c r="V34" i="44"/>
  <c r="W31" i="44"/>
  <c r="V32" i="44"/>
  <c r="X31" i="44"/>
  <c r="W32" i="44"/>
  <c r="V33" i="44"/>
  <c r="W34" i="44"/>
  <c r="Y31" i="44"/>
  <c r="X32" i="44"/>
  <c r="X33" i="44"/>
  <c r="W33" i="44"/>
  <c r="X34" i="44"/>
  <c r="Y34" i="44"/>
  <c r="Z31" i="44"/>
  <c r="Y32" i="44"/>
  <c r="Y33" i="44"/>
  <c r="Z34" i="44"/>
  <c r="Z32" i="44"/>
  <c r="AA31" i="44"/>
  <c r="AB31" i="44"/>
  <c r="AA32" i="44"/>
  <c r="Z33" i="44"/>
  <c r="AA34" i="44"/>
  <c r="AB32" i="44"/>
  <c r="AC31" i="44"/>
  <c r="AA33" i="44"/>
  <c r="AB34" i="44"/>
  <c r="AD31" i="44"/>
  <c r="AC32" i="44"/>
  <c r="AC33" i="44"/>
  <c r="AB33" i="44"/>
  <c r="AC34" i="44"/>
  <c r="AD34" i="44"/>
  <c r="AE31" i="44"/>
  <c r="AD32" i="44"/>
  <c r="AF31" i="44"/>
  <c r="AE32" i="44"/>
  <c r="AD33" i="44"/>
  <c r="AE34" i="44"/>
  <c r="AG31" i="44"/>
  <c r="AF32" i="44"/>
  <c r="AF33" i="44"/>
  <c r="AE33" i="44"/>
  <c r="AF34" i="44"/>
  <c r="AG34" i="44"/>
  <c r="AG32" i="44"/>
  <c r="AG33" i="44"/>
  <c r="P75" i="15"/>
  <c r="Q75" i="15"/>
  <c r="O75" i="15"/>
  <c r="F15" i="15"/>
  <c r="C15" i="15"/>
  <c r="F22" i="15"/>
  <c r="C22" i="15"/>
  <c r="C37" i="15"/>
  <c r="F13" i="15"/>
  <c r="C13" i="15"/>
  <c r="F10" i="15"/>
  <c r="C10" i="15"/>
  <c r="R90" i="15"/>
  <c r="R91" i="15"/>
  <c r="R80" i="15"/>
  <c r="R79" i="15"/>
  <c r="R77" i="15"/>
  <c r="E66" i="44"/>
  <c r="F66" i="44"/>
  <c r="G66" i="44"/>
  <c r="D66" i="44"/>
  <c r="F36" i="15"/>
  <c r="F41" i="15"/>
  <c r="G90" i="50"/>
  <c r="G91" i="50"/>
  <c r="F90" i="50"/>
  <c r="F56" i="15"/>
  <c r="F58" i="15"/>
  <c r="F61" i="15"/>
  <c r="F69" i="15"/>
  <c r="F73" i="15"/>
  <c r="F74" i="15"/>
  <c r="F83" i="15"/>
  <c r="F91" i="50"/>
  <c r="C36" i="15"/>
  <c r="C44" i="50"/>
  <c r="R81" i="15"/>
  <c r="C41" i="15"/>
  <c r="C90" i="50"/>
  <c r="C58" i="15"/>
  <c r="C61" i="15"/>
  <c r="C69" i="15"/>
  <c r="C73" i="15"/>
  <c r="C74" i="15"/>
  <c r="C83" i="15"/>
  <c r="C91" i="50"/>
  <c r="D90" i="50"/>
  <c r="D91" i="50"/>
  <c r="R95" i="15"/>
  <c r="D75" i="15"/>
  <c r="R7" i="15"/>
  <c r="R8" i="15"/>
  <c r="R9" i="15"/>
  <c r="R12" i="15"/>
  <c r="R13" i="15"/>
  <c r="R16" i="15"/>
  <c r="R17" i="15"/>
  <c r="R18" i="15"/>
  <c r="R24" i="15"/>
  <c r="R25" i="15"/>
  <c r="R26" i="15"/>
  <c r="R27" i="15"/>
  <c r="R28" i="15"/>
  <c r="R34" i="15"/>
  <c r="R49" i="15"/>
  <c r="R52" i="15"/>
  <c r="R54" i="15"/>
  <c r="R62" i="15"/>
  <c r="R63" i="15"/>
  <c r="R64" i="15"/>
  <c r="R65" i="15"/>
  <c r="R66" i="15"/>
  <c r="R67" i="15"/>
  <c r="R6" i="15"/>
  <c r="F75" i="15"/>
  <c r="G75" i="15"/>
  <c r="C75" i="15"/>
  <c r="S42" i="15"/>
  <c r="C86" i="44"/>
  <c r="B42" i="44"/>
  <c r="B43" i="44"/>
  <c r="B44" i="44"/>
  <c r="B45" i="44"/>
  <c r="B46" i="44"/>
  <c r="C46" i="44"/>
  <c r="C49"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49" i="44"/>
  <c r="B41" i="44"/>
  <c r="R31" i="15"/>
  <c r="R30" i="15"/>
  <c r="R61" i="15"/>
  <c r="R15" i="15"/>
  <c r="R10" i="15"/>
  <c r="R23" i="15"/>
  <c r="R22" i="15"/>
  <c r="S80" i="15"/>
  <c r="H75" i="15"/>
  <c r="K22" i="47"/>
  <c r="L22" i="47"/>
  <c r="E75" i="15"/>
  <c r="R39" i="15"/>
  <c r="S39" i="15"/>
  <c r="S34" i="15"/>
  <c r="S35" i="15"/>
  <c r="S77" i="15"/>
  <c r="S33" i="15"/>
  <c r="S68" i="15"/>
  <c r="F32" i="45"/>
  <c r="S61" i="15"/>
  <c r="S64" i="15"/>
  <c r="S65" i="15"/>
  <c r="S66" i="15"/>
  <c r="S62" i="15"/>
  <c r="H90" i="50"/>
  <c r="H91" i="50"/>
  <c r="S26" i="15"/>
  <c r="S27" i="15"/>
  <c r="S25" i="15"/>
  <c r="S24" i="15"/>
  <c r="S67" i="15"/>
  <c r="R40" i="15"/>
  <c r="S40" i="15"/>
  <c r="S29" i="15"/>
  <c r="S28" i="15"/>
  <c r="S17" i="15"/>
  <c r="S8" i="15"/>
  <c r="S9" i="15"/>
  <c r="S49" i="15"/>
  <c r="S54" i="15"/>
  <c r="S52" i="15"/>
  <c r="S22" i="15"/>
  <c r="S30" i="15"/>
  <c r="X76" i="44"/>
  <c r="L76" i="44"/>
  <c r="M76" i="44"/>
  <c r="T76" i="44"/>
  <c r="I76" i="44"/>
  <c r="R76" i="44"/>
  <c r="V76" i="44"/>
  <c r="AB76" i="44"/>
  <c r="Z76" i="44"/>
  <c r="AD76" i="44"/>
  <c r="AF76" i="44"/>
  <c r="S79" i="15"/>
  <c r="S23" i="15"/>
  <c r="S78" i="15"/>
  <c r="R45" i="15"/>
  <c r="S45" i="15"/>
  <c r="I75" i="15"/>
  <c r="S7" i="15"/>
  <c r="S18" i="15"/>
  <c r="S12" i="15"/>
  <c r="R38" i="15"/>
  <c r="R60" i="15"/>
  <c r="S60" i="15"/>
  <c r="R19" i="15"/>
  <c r="S19" i="15"/>
  <c r="R47" i="15"/>
  <c r="S47" i="15"/>
  <c r="R72" i="15"/>
  <c r="S72" i="15"/>
  <c r="R71" i="15"/>
  <c r="K76" i="44"/>
  <c r="AA76" i="44"/>
  <c r="Q76" i="44"/>
  <c r="AE76" i="44"/>
  <c r="H76" i="44"/>
  <c r="S76" i="44"/>
  <c r="U76" i="44"/>
  <c r="W76" i="44"/>
  <c r="S44" i="15"/>
  <c r="AC76" i="44"/>
  <c r="O76" i="44"/>
  <c r="N76" i="44"/>
  <c r="Y76" i="44"/>
  <c r="J76"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63" i="15"/>
  <c r="E90" i="50"/>
  <c r="E91" i="50"/>
  <c r="S32" i="15"/>
  <c r="S10" i="15"/>
  <c r="C32" i="45"/>
  <c r="S38" i="15"/>
  <c r="R37" i="15"/>
  <c r="R36" i="15"/>
  <c r="S71" i="15"/>
  <c r="R73" i="15"/>
  <c r="S73" i="15"/>
  <c r="S16" i="15"/>
  <c r="S15" i="15"/>
  <c r="S31" i="15"/>
  <c r="S81" i="15"/>
  <c r="S6" i="15"/>
  <c r="R20" i="15"/>
  <c r="S20" i="15"/>
  <c r="S13" i="15"/>
  <c r="S36" i="15"/>
  <c r="S37" i="15"/>
  <c r="I90" i="50"/>
  <c r="I91" i="50"/>
  <c r="R21" i="15"/>
  <c r="S21" i="15"/>
  <c r="R43" i="15"/>
  <c r="S43" i="15"/>
  <c r="R56" i="15"/>
  <c r="S56" i="15"/>
  <c r="N75" i="15"/>
  <c r="R41" i="15"/>
  <c r="S41" i="15"/>
  <c r="R59" i="15"/>
  <c r="S59" i="15"/>
  <c r="R58" i="15"/>
  <c r="R75" i="15"/>
  <c r="S75" i="15"/>
  <c r="O87" i="15"/>
  <c r="Q87" i="15"/>
  <c r="P87" i="15"/>
  <c r="R69" i="15"/>
  <c r="S58" i="15"/>
  <c r="R87" i="15"/>
  <c r="R74" i="15"/>
  <c r="S69" i="15"/>
  <c r="R89" i="15"/>
  <c r="R88" i="15"/>
  <c r="R83" i="15"/>
  <c r="S83" i="15"/>
  <c r="S74" i="15"/>
  <c r="D65" i="44"/>
  <c r="G65" i="44"/>
  <c r="F65" i="44"/>
  <c r="E65" i="44"/>
  <c r="N101" i="15"/>
  <c r="R94" i="15"/>
  <c r="R93" i="15"/>
  <c r="E67" i="44"/>
  <c r="R92" i="15"/>
  <c r="D67" i="44"/>
  <c r="F76" i="44"/>
  <c r="F67" i="44"/>
  <c r="R97" i="15"/>
  <c r="O101" i="15"/>
  <c r="Q101" i="15"/>
  <c r="G76" i="44"/>
  <c r="P101" i="15"/>
  <c r="R101" i="15"/>
  <c r="E76" i="44"/>
  <c r="F30" i="44"/>
  <c r="G30" i="44"/>
  <c r="H30" i="44"/>
  <c r="I30" i="44"/>
  <c r="J30" i="44"/>
  <c r="K30" i="44"/>
  <c r="L30" i="44"/>
  <c r="M30" i="44"/>
  <c r="N30" i="44"/>
  <c r="O30" i="44"/>
  <c r="P30" i="44"/>
  <c r="Q30" i="44"/>
  <c r="R30" i="44"/>
  <c r="S30" i="44"/>
  <c r="T30" i="44"/>
  <c r="U30" i="44"/>
  <c r="V30" i="44"/>
  <c r="W30" i="44"/>
  <c r="X30" i="44"/>
  <c r="Y30" i="44"/>
  <c r="Z30" i="44"/>
  <c r="AA30" i="44"/>
  <c r="AB30" i="44"/>
  <c r="AC30" i="44"/>
  <c r="AD30" i="44"/>
  <c r="AE30" i="44"/>
  <c r="AF30" i="44"/>
  <c r="AG30"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<sst xmlns="http://schemas.openxmlformats.org/spreadsheetml/2006/main" count="1353" uniqueCount="744">
  <si>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</si>
  <si>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</si>
  <si>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</si>
  <si>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</si>
  <si>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</si>
  <si>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</si>
  <si>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</si>
  <si>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</si>
  <si>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</si>
  <si>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</si>
  <si>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</si>
  <si>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</si>
  <si>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</si>
  <si>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</si>
  <si>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</si>
  <si>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</si>
  <si>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</si>
  <si>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</si>
  <si>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</si>
  <si>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</si>
  <si>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</si>
  <si>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</si>
  <si>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</si>
  <si>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</si>
  <si>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</si>
  <si>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</si>
  <si>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</si>
  <si>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</si>
  <si>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</si>
  <si>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</si>
  <si>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</si>
  <si>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</si>
  <si>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</si>
  <si>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</si>
  <si>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</si>
  <si>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</si>
  <si>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</si>
  <si>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</si>
  <si>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</si>
  <si>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</si>
  <si>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</si>
  <si>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</si>
  <si>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</si>
  <si>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</si>
  <si>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</si>
  <si>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</si>
  <si>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</si>
  <si>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</si>
  <si>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</si>
  <si>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</si>
  <si>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</si>
  <si>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</si>
  <si>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</si>
  <si>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</si>
  <si>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</si>
  <si>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</si>
  <si>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</si>
  <si>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</si>
  <si>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</si>
  <si>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</si>
  <si>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</si>
  <si>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</si>
  <si>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</si>
  <si>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</si>
  <si>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</si>
  <si>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</si>
  <si>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</si>
  <si>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</si>
  <si>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</si>
  <si>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</si>
  <si>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</si>
  <si>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</si>
  <si>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</si>
  <si>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</si>
  <si>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</si>
  <si>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</si>
  <si>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</si>
  <si>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</si>
  <si>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</si>
  <si>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</si>
  <si>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</si>
  <si>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</si>
  <si>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</si>
  <si>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</si>
  <si>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</si>
  <si>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</si>
  <si>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</si>
  <si>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</si>
  <si>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</si>
  <si>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</si>
  <si>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</si>
  <si>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</si>
  <si>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</si>
  <si>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</si>
  <si>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</si>
  <si>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</si>
  <si>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</si>
  <si>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</si>
  <si>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</si>
  <si>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</si>
  <si>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</si>
  <si>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</si>
  <si>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</si>
  <si>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</si>
  <si>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</si>
  <si>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</si>
  <si>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</si>
  <si>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</si>
  <si>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</si>
  <si>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</si>
  <si>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</si>
  <si>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</si>
  <si>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</si>
  <si>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</si>
  <si>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</si>
  <si>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</si>
  <si>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</si>
  <si>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</si>
  <si>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</si>
  <si>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</si>
  <si>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</si>
  <si>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</si>
  <si>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</si>
  <si>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</si>
  <si>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</si>
  <si>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</si>
  <si>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</si>
  <si>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</si>
  <si>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</si>
  <si>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</si>
  <si>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</si>
  <si>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</si>
  <si>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</si>
  <si>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</si>
  <si>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</si>
  <si>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</si>
  <si>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</si>
  <si>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</si>
  <si>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</si>
  <si>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</si>
  <si>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</si>
  <si>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</si>
  <si>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</si>
  <si>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</si>
  <si>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</si>
  <si>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</si>
  <si>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</si>
  <si>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</si>
  <si>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</si>
  <si>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</si>
  <si>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</si>
  <si>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</si>
  <si>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</si>
  <si>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</si>
  <si>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</si>
  <si>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</si>
  <si>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</si>
  <si>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</si>
  <si>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</si>
  <si>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</si>
  <si>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</si>
  <si>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</si>
  <si>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</si>
  <si>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</si>
  <si>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</si>
  <si>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</si>
  <si>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</si>
  <si>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</si>
  <si>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</si>
  <si>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</si>
  <si>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</si>
  <si>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</si>
  <si>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</si>
  <si>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</si>
  <si>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</si>
  <si>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</si>
  <si>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</si>
  <si>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</si>
  <si>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</si>
  <si>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</si>
  <si>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</si>
  <si>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</si>
  <si>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</si>
  <si>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</si>
  <si>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</si>
  <si>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</si>
  <si>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</si>
  <si>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</si>
  <si>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</si>
  <si>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</si>
  <si>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</si>
  <si>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</si>
  <si>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</si>
  <si>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</si>
  <si>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</si>
  <si>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</si>
  <si>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</si>
  <si>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</si>
  <si>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</si>
  <si>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</si>
  <si>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</si>
  <si>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</si>
  <si>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</si>
  <si>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</si>
  <si>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</si>
  <si>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</si>
  <si>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</si>
  <si>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</si>
  <si>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</si>
  <si>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</si>
  <si>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</si>
  <si>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</si>
  <si>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</si>
  <si>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</si>
  <si>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</si>
  <si>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</si>
  <si>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</si>
  <si>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</si>
  <si>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</si>
  <si>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</si>
  <si>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</si>
  <si>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</si>
  <si>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</si>
  <si>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</si>
  <si>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</si>
  <si>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</si>
  <si>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Foaia de lucru Buget-cerere</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</si>
  <si>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</si>
  <si>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</si>
  <si>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</si>
  <si>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</si>
  <si>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</si>
  <si>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</si>
  <si>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</si>
  <si>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</si>
  <si>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</si>
  <si>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</si>
  <si>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</si>
  <si>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</si>
  <si>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</si>
  <si>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</si>
  <si>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</si>
  <si>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</si>
  <si>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data-luna-an</t>
  </si>
  <si>
    <t>Estimare semnare contract finantare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</si>
  <si>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</si>
  <si>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</si>
  <si>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</si>
  <si>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</si>
  <si>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</si>
  <si>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</si>
  <si>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</si>
  <si>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</si>
  <si>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</si>
  <si>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</si>
  <si>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</si>
  <si>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</si>
  <si>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</si>
  <si>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</si>
  <si>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</si>
  <si>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</si>
  <si>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</si>
  <si>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</si>
  <si>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</si>
  <si>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</si>
  <si>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</si>
  <si>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</si>
  <si>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</si>
  <si>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</si>
  <si>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</si>
  <si>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</si>
  <si>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</si>
  <si>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</si>
  <si>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</si>
  <si>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</si>
  <si>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</si>
  <si>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</si>
  <si>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</si>
  <si>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</si>
  <si>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</si>
  <si>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</si>
  <si>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</si>
  <si>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</si>
  <si>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</si>
  <si>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</si>
  <si>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</si>
  <si>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</si>
  <si>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</si>
  <si>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</si>
  <si>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5.6 Cheltuieli conexe investitiei de baza</t>
  </si>
  <si>
    <t>CHELTUIELI SUB FORMA DE RATE FORFETARE</t>
  </si>
  <si>
    <t>Cheltuili sub forma de rata forfetara</t>
  </si>
  <si>
    <r>
      <t xml:space="preserve">Cheltuielile diverse şi neprevăzute </t>
    </r>
    <r>
      <rPr>
        <sz val="9"/>
        <color rgb="FFFF0000"/>
        <rFont val="Calibri"/>
        <family val="2"/>
        <scheme val="minor"/>
      </rPr>
      <t>în limita a 10% din valoarea cheltuielilor eligibile cuprinse la capitolele/subcapitolelele 1.1, 1.2, 1.3, 2 și 4</t>
    </r>
  </si>
  <si>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</si>
  <si>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</si>
  <si>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</si>
  <si>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</si>
  <si>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</si>
  <si>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</si>
  <si>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</si>
  <si>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</si>
  <si>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</si>
  <si>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</si>
  <si>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</si>
  <si>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</si>
  <si>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</si>
  <si>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</si>
  <si>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</si>
  <si>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</si>
  <si>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</si>
  <si>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</si>
  <si>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</si>
  <si>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</si>
  <si>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</si>
  <si>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</si>
  <si>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</si>
  <si>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</si>
  <si>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</si>
  <si>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</si>
  <si>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</si>
  <si>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</si>
  <si>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</si>
  <si>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</si>
  <si>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</si>
  <si>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</si>
  <si>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</si>
  <si>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</si>
  <si>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</si>
  <si>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</si>
  <si>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</si>
  <si>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</si>
  <si>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</si>
  <si>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</si>
  <si>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</si>
  <si>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</si>
  <si>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</si>
  <si>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</si>
  <si>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</si>
  <si>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</si>
  <si>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</si>
  <si>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</si>
  <si>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</si>
  <si>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</si>
  <si>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</si>
  <si>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</si>
  <si>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</si>
  <si>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</si>
  <si>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</si>
  <si>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</si>
  <si>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</si>
  <si>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</si>
  <si>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</si>
  <si>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</si>
  <si>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</si>
  <si>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</si>
  <si>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</si>
  <si>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</si>
  <si>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</si>
  <si>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</si>
  <si>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</si>
  <si>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</si>
  <si>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</si>
  <si>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</si>
  <si>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</si>
  <si>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</si>
  <si>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</si>
  <si>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</si>
  <si>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</si>
  <si>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</si>
  <si>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</si>
  <si>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</si>
  <si>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</si>
  <si>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</si>
  <si>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</si>
  <si>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</si>
  <si>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</si>
  <si>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</si>
  <si>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</si>
  <si>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</si>
  <si>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</si>
  <si>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</si>
  <si>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</si>
  <si>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</si>
  <si>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</si>
  <si>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</si>
  <si>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</si>
  <si>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</si>
  <si>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</si>
  <si>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</si>
  <si>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</si>
  <si>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TVA (eligibila si 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</si>
  <si>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</si>
  <si>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</si>
  <si>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</si>
  <si>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</si>
  <si>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</si>
  <si>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</si>
  <si>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</si>
  <si>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</si>
  <si>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</si>
  <si>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</si>
  <si>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</si>
  <si>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</si>
  <si>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</si>
  <si>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</si>
  <si>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</si>
  <si>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</si>
  <si>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</si>
  <si>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</si>
  <si>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</si>
  <si>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</si>
  <si>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</si>
  <si>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</si>
  <si>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</si>
  <si>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</si>
  <si>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</si>
  <si>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</si>
  <si>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</si>
  <si>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</si>
  <si>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</si>
  <si>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</si>
  <si>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</si>
  <si>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</si>
  <si>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</si>
  <si>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</si>
  <si>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</si>
  <si>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</si>
  <si>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</si>
  <si>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</si>
  <si>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</si>
  <si>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</si>
  <si>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</si>
  <si>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</si>
  <si>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</si>
  <si>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</si>
  <si>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</si>
  <si>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</si>
  <si>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</si>
  <si>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</si>
  <si>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</si>
  <si>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</si>
  <si>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</si>
  <si>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</si>
  <si>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</si>
  <si>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</si>
  <si>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</si>
  <si>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</si>
  <si>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</si>
  <si>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</si>
  <si>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</si>
  <si>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</si>
  <si>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</si>
  <si>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</si>
  <si>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</si>
  <si>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</si>
  <si>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</si>
  <si>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</si>
  <si>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</si>
  <si>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</si>
  <si>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</si>
  <si>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</si>
  <si>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</si>
  <si>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</si>
  <si>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</si>
  <si>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</si>
  <si>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</si>
  <si>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</si>
  <si>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</si>
  <si>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</si>
  <si>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</si>
  <si>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</si>
  <si>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</si>
  <si>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</si>
  <si>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</si>
  <si>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 xml:space="preserve"> se completează automat. </t>
  </si>
  <si>
    <t>Foaia de lucru Amortizare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</si>
  <si>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</si>
  <si>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Foaia de lucru  Funding Gap </t>
  </si>
  <si>
    <r>
      <t>Obtinerea terenului</t>
    </r>
    <r>
      <rPr>
        <sz val="9"/>
        <color rgb="FFFF0000"/>
        <rFont val="Calibri"/>
        <family val="2"/>
        <scheme val="minor"/>
      </rPr>
      <t xml:space="preserve"> </t>
    </r>
  </si>
  <si>
    <t xml:space="preserve">Cheltuieli auxiliare investiției de bază in limita maxima de </t>
  </si>
  <si>
    <t>Construcţii şi instalaţii (inclusiv cheltuieli auxiliare investiției de bază)</t>
  </si>
  <si>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aferente cheltuielilor auxiliare investiției de bază</t>
    </r>
  </si>
  <si>
    <r>
      <rPr>
        <b/>
        <sz val="9"/>
        <color rgb="FFFF0000"/>
        <rFont val="Calibri"/>
        <family val="2"/>
        <scheme val="minor"/>
      </rPr>
      <t>Din care</t>
    </r>
    <r>
      <rPr>
        <sz val="9"/>
        <rFont val="Calibri"/>
        <family val="2"/>
        <scheme val="minor"/>
      </rPr>
      <t>: Montaj utilaje, echipamente tehnologice şi funcţionale    aferente cheltuielilor auxiliare investiției de bază</t>
    </r>
  </si>
  <si>
    <r>
      <rPr>
        <b/>
        <sz val="9"/>
        <color rgb="FFFF0000"/>
        <rFont val="Calibri"/>
        <family val="2"/>
        <scheme val="minor"/>
      </rPr>
      <t>Din care</t>
    </r>
    <r>
      <rPr>
        <sz val="9"/>
        <rFont val="Calibri"/>
        <family val="2"/>
        <scheme val="minor"/>
      </rPr>
      <t>: Utilaje, echipamente tehnologice şi       funcţionale care necesită montaj   aferente cheltuielilor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</si>
  <si>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aferente cheltuielilor auxiliare investiției de bază</t>
    </r>
  </si>
  <si>
    <r>
      <rPr>
        <b/>
        <sz val="9"/>
        <color rgb="FFFF0000"/>
        <rFont val="Calibri"/>
        <family val="2"/>
        <scheme val="minor"/>
      </rPr>
      <t>Din care</t>
    </r>
    <r>
      <rPr>
        <sz val="9"/>
        <rFont val="Calibri"/>
        <family val="2"/>
        <scheme val="minor"/>
      </rPr>
      <t>: Active necorporale aferente cheltuielilor auxiliare investiției de bază</t>
    </r>
  </si>
  <si>
    <t>Montaj utilaje, echipamente tehnologice şi funcţionale  (inclusiv cheltuieli auxiliare investiției de bază)</t>
  </si>
  <si>
    <t>Utilaje, echipamente tehnologice şi       funcţionale care necesită montaj    (inclusiv cheltuieli auxiliare investiției de bază)</t>
  </si>
  <si>
    <t>Utilaje, echipamente tehnologice şi   funcţionale care nu necesită montaj şi echipamente de transport(inclusiv cheltuieli auxiliare investiției de bază)</t>
  </si>
  <si>
    <t>Dotări (inclusiv cheltuieli auxiliare investiției de bază)</t>
  </si>
  <si>
    <r>
      <rPr>
        <b/>
        <sz val="9"/>
        <color rgb="FFFF0000"/>
        <rFont val="Calibri"/>
        <family val="2"/>
        <scheme val="minor"/>
      </rPr>
      <t>Din care</t>
    </r>
    <r>
      <rPr>
        <sz val="9"/>
        <rFont val="Calibri"/>
        <family val="2"/>
        <scheme val="minor"/>
      </rPr>
      <t>: Dotari  auxiliare investiției de bază)</t>
    </r>
  </si>
  <si>
    <t>Active necorporale (inclusiv cheltuieli auxiliare investiției de bază)</t>
  </si>
  <si>
    <t>Cheltuieli auxiliare investiției de bază</t>
  </si>
  <si>
    <t>o   capitolul 1 - Cheltuieli pentru obținerea şi amenajarea terenului, subcapitolele 1.2, 1.3, 1.4.;</t>
  </si>
  <si>
    <t>o   capitolul 6 - Cheltuieli pentru probe tehnologice şi teste</t>
  </si>
  <si>
    <t>Cheltuieli indirecte conform art. 54 lit.a RDC 1060/2021</t>
  </si>
  <si>
    <t>Cheltuieli indirecte conform art. 54 lit.a RDC 1060/2023</t>
  </si>
  <si>
    <t xml:space="preserve">se vor completa informațiile cu activele care fac obiectul investiției. </t>
  </si>
  <si>
    <t>1.2 Amenajarea terenului_x000D_</t>
  </si>
  <si>
    <t>1.4 Cheltuieli pentru relocarea/protecţia utilităţilor_x000D_</t>
  </si>
  <si>
    <t>4.1 Construcţii şi instalaţii_x000D_</t>
  </si>
  <si>
    <t>5.1.1 Lucrări de construcţii şi instalaţii aferente organizării de şantier_x000D_</t>
  </si>
  <si>
    <t>5.1.2 Cheltuieli conexe organizării şantierului_x000D_</t>
  </si>
  <si>
    <t>5.3 Cheltuieli diverse şi neprevăzute_x000D_</t>
  </si>
  <si>
    <t>Cheltuieli conexe investitiei de baza</t>
  </si>
  <si>
    <t>3.1.1 Studii de teren_x000D_</t>
  </si>
  <si>
    <t>3.1.2 Raport privind impactul asupra mediului_x000D_</t>
  </si>
  <si>
    <t>3.1.3. Alte studii specifice</t>
  </si>
  <si>
    <t>3.2 Documentaţii-suport şi cheltuieli pentru obţinerea de avize, acorduri şi autorizații_x000D_</t>
  </si>
  <si>
    <t>3.5.3. Studiu de fezabilitate/documentaţie de avizare a lucrărilor de intervenţii şi deviz general_x000D_</t>
  </si>
  <si>
    <t>3.5.4. Documentaţiile tehnice necesare în vederea obţinerii avizelor/acordurilor/autorizaţiilor_x000D_</t>
  </si>
  <si>
    <t>3.5.5. Verificarea tehnică de calitate a proiectului tehnic şi a detaliilor de execuţie_x000D_</t>
  </si>
  <si>
    <t>3.5.6. Proiect tehnic şi detalii de execuţie_x000D_</t>
  </si>
  <si>
    <t>3.8.1. Asistenţă tehnică din partea proiectantului_x000D_</t>
  </si>
  <si>
    <t>3.8.2. Dirigenţie de şantier/supervizare_x000D_</t>
  </si>
  <si>
    <t>5.2.2 Cota aferentă ISC pentru controlul calităţii lucrărilor de construcţii_x000D_</t>
  </si>
  <si>
    <t>5.2.3. Cota aferentă ISC pentru controlul statului în amenajarea teritoriului, urbanism şi pentru autorizarea lucrărilor de construcţii_x000D_</t>
  </si>
  <si>
    <t>Cheltuieli conexe investiției de bază</t>
  </si>
  <si>
    <t>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t>
  </si>
  <si>
    <t xml:space="preserve">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  in limita maxima de </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</si>
  <si>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</si>
  <si>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</si>
  <si>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</si>
  <si>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</si>
  <si>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</si>
  <si>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</si>
  <si>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</si>
  <si>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</si>
  <si>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</si>
  <si>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</si>
  <si>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</si>
  <si>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</si>
  <si>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</si>
  <si>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</si>
  <si>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</si>
  <si>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pentru dezvoltare experimentală,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</si>
  <si>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</si>
  <si>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</si>
  <si>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</si>
  <si>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</si>
  <si>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</si>
  <si>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</si>
  <si>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</si>
  <si>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</si>
  <si>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sub forma de bareme standard pentru costuri unitare_x000D_</t>
  </si>
  <si>
    <t>Cheltuili sub forma de rata forfetara_x000D_</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</si>
  <si>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</si>
  <si>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</si>
  <si>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</si>
  <si>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</si>
  <si>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</si>
  <si>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</si>
  <si>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</si>
  <si>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</si>
  <si>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</si>
  <si>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</si>
  <si>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</si>
  <si>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</si>
  <si>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</si>
  <si>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</si>
  <si>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</si>
  <si>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</si>
  <si>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</si>
  <si>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</si>
  <si>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</si>
  <si>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</si>
  <si>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</si>
  <si>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</si>
  <si>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</si>
  <si>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</si>
  <si>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</si>
  <si>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</si>
  <si>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</si>
  <si>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1.3 Amenajări pentru protecţia mediului şi aducerea terenului la starea iniţială_x000D_</t>
  </si>
  <si>
    <t>2 - Cheltuieli pentru asigurarea utilităţilor necesare obiectivului de investiţii_x000D_</t>
  </si>
  <si>
    <t>4.2 Montaj utilaje, echipamente tehnologice şi funcţionale_x000D_</t>
  </si>
  <si>
    <t>4.3 Utilaje, echipamente tehnologice şi funcţionale care necesită montaj_x000D_</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</si>
  <si>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</si>
  <si>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</si>
  <si>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</si>
  <si>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</si>
  <si>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</si>
  <si>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3.3 Expertizare tehnică_x000D_</t>
  </si>
  <si>
    <t>3.4 Certificarea performanţei energetice şi auditul energetic al clădirilor_x000D_</t>
  </si>
  <si>
    <t>3.5.1 Tema proiectare_x000D_</t>
  </si>
  <si>
    <t>3.5.2 Studiu de prefezabilitate_x000D_</t>
  </si>
  <si>
    <t>3.7.1  Managementul de proiect pentru obiectivul de investiţii_x000D_</t>
  </si>
  <si>
    <t>3.7.2. Auditul financiar_x000D_</t>
  </si>
  <si>
    <t>Măsuri de tip FSE+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</si>
  <si>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</si>
  <si>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</si>
  <si>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</si>
  <si>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</si>
  <si>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</si>
  <si>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</si>
  <si>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</si>
  <si>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</si>
  <si>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</si>
  <si>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</si>
  <si>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</si>
  <si>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</si>
  <si>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</si>
  <si>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</si>
  <si>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</si>
  <si>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</si>
  <si>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</si>
  <si>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</si>
  <si>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</si>
  <si>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</si>
  <si>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</si>
  <si>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</si>
  <si>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</si>
  <si>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</si>
  <si>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</si>
  <si>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</si>
  <si>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</si>
  <si>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</si>
  <si>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</si>
  <si>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</si>
  <si>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</si>
  <si>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</si>
  <si>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</si>
  <si>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</si>
  <si>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</si>
  <si>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</si>
  <si>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</si>
  <si>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</si>
  <si>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</si>
  <si>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</si>
  <si>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</si>
  <si>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5.2.4. Cota aferentă Casei Sociale a Constructorilor - CSC_x000D_</t>
  </si>
  <si>
    <t>Alte taxe</t>
  </si>
  <si>
    <t>(cu exceptia subapitolului 3.5  - Consultanță) sunt eligibile cumulat, în limita a 10% din valoarea cheltuielilor eligibile finanțate în cadrul capitolul 4 „Cheltuieli pentru investiția de bază”, conform  cap. 5.3.2 Ghidul Specific</t>
  </si>
  <si>
    <t>din valoarea eligibilă a cheltuielilor aferente aferente cap. 1, cap. 2, cap. 4 (pct. 4.1; 4.2;4.3) și cap. 5 (punctul 5.1.1) , conform  cap. 5.3.2 Ghidul Specific</t>
  </si>
  <si>
    <t>din valoarea eligibila a proiectului.</t>
  </si>
  <si>
    <t xml:space="preserve">·     Costuri cu activități de creștere/dezvoltare a capacității administrative a beneficiarilor și de cooperare interregionale, transfrontaliere și transnaționale, inclusiv cu parteneri din statele care compun regiunea Dunării </t>
  </si>
  <si>
    <t>Costuri de consultanță și expertiză în elaborarea/actualizarea SIDU</t>
  </si>
  <si>
    <r>
      <t>Cheltuieli pentru proiectare și asistență tehnică</t>
    </r>
    <r>
      <rPr>
        <b/>
        <sz val="9"/>
        <color rgb="FFFF0000"/>
        <rFont val="Calibri"/>
        <family val="2"/>
        <scheme val="minor"/>
      </rPr>
      <t xml:space="preserve"> (cu exceptia subapitolului 3.5  - Consultanță) sunt eligibile cumulat, în limita a 10% din valoarea cheltuielilor eligibile finanțate în cadrul capitolul 4 „Cheltuieli pentru investiția de bază”, conform  cap. 5.3.2 Ghidul Specific)</t>
    </r>
  </si>
  <si>
    <t>Servicii de consultanță și expertiză în elaborarea/actualizarea SIDU</t>
  </si>
  <si>
    <t xml:space="preserve">1.1. Obtinerea terenului </t>
  </si>
  <si>
    <t xml:space="preserve">4.4 Utilaje, echipamente tehnologice şi funcţionale care nu necesită montaj şi echipamente de transport </t>
  </si>
  <si>
    <t xml:space="preserve">4.5 Dotări </t>
  </si>
  <si>
    <t xml:space="preserve">Mijloace de transport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</si>
  <si>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</si>
  <si>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</si>
  <si>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</si>
  <si>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</si>
  <si>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</si>
  <si>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</si>
  <si>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Cheltuieli de amortizare pentru clădiri şi spaţii, în măsura şi pe durata utilizării acestor clădiri şi spaţii pentru activitatea de inovare de proces și organizațională</t>
  </si>
  <si>
    <t>Cheltuieli pentru achiziţia de substanţe, materiale, plante, animale de laborator, consumabile, obiecte de inventar şi alte produse similare necesare desfăşurării activităţilor de cercetare industriala</t>
  </si>
  <si>
    <t>Cheltuieli pentru achiziţia de substanţe, materiale, plante, animale de laborator, consumabile, obiecte de inventar şi alte produse similare necesare desfăşurării activităţilor de dezvoltare experimentală</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</si>
  <si>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</si>
  <si>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</si>
  <si>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</si>
  <si>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</si>
  <si>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</si>
  <si>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</si>
  <si>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</si>
  <si>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</si>
  <si>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</si>
  <si>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</si>
  <si>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</si>
  <si>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</si>
  <si>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</si>
  <si>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</si>
  <si>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</si>
  <si>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</si>
  <si>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</si>
  <si>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</si>
  <si>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</si>
  <si>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</si>
  <si>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</si>
  <si>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</si>
  <si>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</si>
  <si>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</si>
  <si>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</si>
  <si>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</si>
  <si>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</si>
  <si>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 xml:space="preserve">3.6. Organizarea procedurilor de achiziţie </t>
  </si>
  <si>
    <t xml:space="preserve">Cheltuieli efectuate în cadrul activităților de marketing și branding </t>
  </si>
  <si>
    <t xml:space="preserve">Cheltuieli pentru consultanță și expertiză pentru elaborare P.M.U.D </t>
  </si>
  <si>
    <t xml:space="preserve">Cheltuieli cu servicii tehnologice specifice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</si>
  <si>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</si>
  <si>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</si>
  <si>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</si>
  <si>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</si>
  <si>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</si>
  <si>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</si>
  <si>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pentru organizarea de evenimente și cursuri de formare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</si>
  <si>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</si>
  <si>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</si>
  <si>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</si>
  <si>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</si>
  <si>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</si>
  <si>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</si>
  <si>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</si>
  <si>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</si>
  <si>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</si>
  <si>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Alte cheltuieli </t>
  </si>
  <si>
    <t xml:space="preserve">Cheltuieli sub forma de bareme standard pentru costuri unitare </t>
  </si>
  <si>
    <t xml:space="preserve">Cheltuili sub forma de rata forfetara </t>
  </si>
  <si>
    <t xml:space="preserve">Cheltuieli sub forma de sume forfetare </t>
  </si>
  <si>
    <t xml:space="preserve">Fiinantare nelegata de costuri </t>
  </si>
  <si>
    <t xml:space="preserve">Cheltuieli cu deplasarea </t>
  </si>
  <si>
    <t xml:space="preserve">Cheltuieli cu subventii/burse/premii/vouchere/stimulente </t>
  </si>
  <si>
    <t xml:space="preserve">Cheltuieli pentru instrumente financiare </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</si>
  <si>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</si>
  <si>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</si>
  <si>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</si>
  <si>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</si>
  <si>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</si>
  <si>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Cheltuieli pentru detașarea de personal cu înaltă calificare</t>
  </si>
  <si>
    <t>CAP.3 - 3.5.3 Studiu de fezabilitate/ documentație de avizare alucrărilor de intervenții și deviz general</t>
  </si>
  <si>
    <t>din valoarea cheltuielilor eligibile cuprinse la capitolele/subcapitolelele 1.1, 1.2, 1.3, 2, 4, conform  cap. 5.3.2 Ghidul Specific</t>
  </si>
  <si>
    <t>Obiectivul de Politică  5 	O Europă mai aproape de cetățeni prin promovarea dezvoltării sustenabile și integrate a tuturor tipurilor de teritorii și a inițiativelor locale</t>
  </si>
  <si>
    <t>Prioritatea 8  O regiune atractivă</t>
  </si>
  <si>
    <t>Obiectivul Specific  5.1 Promovarea dezvoltării integrate și incluzive în domeniul social, economic și al mediului, precum și a culturii, a patrimoniului natural, a turismului sustenabil și a securității în zonele urbane</t>
  </si>
  <si>
    <t>Acțiunea 8.2 Dezvoltare urbană integrată prin regenerarea spațiilor publice, punerea în valoare a patrimoniului, infrastructurii culturale și a potențialului turistic din orașele Regiunii Centru</t>
  </si>
  <si>
    <t>TOTAL VENITURI (  FARA INVESTITIE)</t>
  </si>
  <si>
    <t>TOTAL CHELTUIELI  (  FARA INVESTITIE)</t>
  </si>
  <si>
    <t>TOTAL VENITURI (  CU INVESTITIE)</t>
  </si>
  <si>
    <t>TOTAL CHELTUIELI   ( CU INVESTITIE)</t>
  </si>
  <si>
    <t xml:space="preserve">FLUX DE NUMERAR NET </t>
  </si>
  <si>
    <t>Cheltuielilor din activitati fara scop patrimonia</t>
  </si>
  <si>
    <t xml:space="preserve">Cheltuieli cu impozitul </t>
  </si>
  <si>
    <t>·       Unități de cult din cadrul cultelor recunoscute în România, în conformitate cu prevederile Legii nr.489/2006 privind libertatea religioasă și regimul general al cultelor (republicată), cu modificările și completările ulterioare;</t>
  </si>
  <si>
    <t>·       Organizații neguvernamentale (Persoane juridice de drept privat fără scop patrimonial) - Asociații și fundații constituite în conformitate cu prevederile Ordonanței Guvernului nr. 26/2000 cu privire la asociații și fundații cu modificările și completările ulterioare, inclusiv filiale ale asociațiilor și fundațiilor internaționale recunoscute în conformitate cu legislația în vigoare în România.</t>
  </si>
  <si>
    <r>
      <t>Se vor introduce  veniturile si cheltuielile de operare a infrastructurii</t>
    </r>
    <r>
      <rPr>
        <sz val="9.5"/>
        <rFont val="Calibri"/>
        <family val="2"/>
      </rPr>
      <t xml:space="preserve">. Nu se vor include toate veniturile si cheltuielile solicitantului, </t>
    </r>
    <r>
      <rPr>
        <b/>
        <sz val="9.5"/>
        <rFont val="Calibri"/>
        <family val="2"/>
      </rPr>
      <t>ci doar cele din activitatea corespunzătoare proiectului de investiții</t>
    </r>
    <r>
      <rPr>
        <sz val="9.5"/>
        <rFont val="Calibri"/>
        <family val="2"/>
      </rPr>
      <t xml:space="preserve">. Se vor lua in calcul veniturile in functie de tipul de beneficiar. </t>
    </r>
  </si>
  <si>
    <t>* Ratele de bază calculate în conformitate cu Comunicarea Comisiei privind revizuirea metodei de stabilire a ratelor de referință și de actualizare (JO C 14, 19.1.2008, p. 6.)                                                       https://competition-policy.ec.europa.eu/system/files/2023-09/reference_rates_base_rates2023_10_croatia_eurozone.pdf</t>
  </si>
  <si>
    <t>Celula D29- Se va mentiona Perioada de realizare a activitatilor dupa semnarea contractului de finantare (luni).</t>
  </si>
  <si>
    <r>
      <t xml:space="preserve">Celula D28- Se va completa data/luna/an pentru </t>
    </r>
    <r>
      <rPr>
        <b/>
        <sz val="9"/>
        <rFont val="Calibri"/>
        <family val="2"/>
      </rPr>
      <t xml:space="preserve">Estimarea semnare contract finantare. </t>
    </r>
    <r>
      <rPr>
        <sz val="9"/>
        <rFont val="Calibri"/>
        <family val="2"/>
      </rPr>
      <t>Se va pastra</t>
    </r>
    <r>
      <rPr>
        <b/>
        <sz val="9"/>
        <rFont val="Calibri"/>
        <family val="2"/>
      </rPr>
      <t xml:space="preserve"> forma indicata. </t>
    </r>
  </si>
  <si>
    <r>
      <t xml:space="preserve">Cheltuieli cu activități de creștere/dezvoltare a capacității administrative a beneficiarilor și de cooperare interregionale, transfrontaliere și transnaționale, inclusiv cu parteneri din statele care compun regiunea Dunării  </t>
    </r>
    <r>
      <rPr>
        <sz val="9"/>
        <rFont val="Calibri"/>
        <family val="2"/>
      </rPr>
      <t xml:space="preserve"> </t>
    </r>
  </si>
  <si>
    <t>Costul cu activități soft vizând realizarea obiectivului specific privind promovarea dezvoltării integrate și incluzive în domeniul social, economic și al mediului, precum și a culturii, a patrimoniului natural, a turismului sustenabil și a securității în zonele urbane</t>
  </si>
  <si>
    <t>A.	Unități administrativ-teritoriale - Orașe (definite conform Codului administrativ aprobat prin OUG nr. 57/2019, cu modificările și completările ulterioare)
 B.	Forme asociative - parteneriate, având ca lider de parteneriat unitatea administrativ-teritorială - Oraș  :</t>
  </si>
  <si>
    <r>
      <t xml:space="preserve">·       Unitate administrativ teritorială - județ;                                                                                                                                                     </t>
    </r>
    <r>
      <rPr>
        <sz val="8"/>
        <color theme="1"/>
        <rFont val="Calibri"/>
        <family val="2"/>
        <scheme val="minor"/>
      </rPr>
      <t>·       Unități administrativ-teritoriale orașe/comune din zona funcțională urbană (ZUF);</t>
    </r>
  </si>
  <si>
    <t>Venituri din alocatii bugetare pentru intretinerea curenta si reparatii capitale</t>
  </si>
  <si>
    <t>Venituri din cotizatii/ taxe de inregistrare/donatii/sponsorizari/ venituri din activitatea fara scop patrimonial</t>
  </si>
  <si>
    <t>Cheltuieli cu inlocuirile echipamentelor cu durata scurta de viata</t>
  </si>
  <si>
    <t>Rate-inforeuro</t>
  </si>
  <si>
    <t>CHELTUIELI DE INVESTITII/Cheltuieli cu inlocuirile echipamentelor cu durata scurta de viata</t>
  </si>
  <si>
    <t xml:space="preserve">Cheltuieli cu activități de creștere/ dezvoltare a capacității administrative a beneficiarilor și de cooperare interregionale, transfrontaliere și transnaționale, inclusiv cu parteneri din statele care compun regiunea Dunării </t>
  </si>
  <si>
    <t xml:space="preserve">Foaia de lucru  Buget Sintetic este completată automat. </t>
  </si>
  <si>
    <t>Foaia de lucru  Export Smis (NU SE TRANSFORMA IN PDF, NU SE ANEXEAZA!!!)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</si>
</sst>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000"/>
  </numFmts>
  <fonts count="71"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i/>
      <sz val="9"/>
      <color theme="1"/>
      <name val="Calibri"/>
      <family val="2"/>
      <scheme val="minor"/>
    </font>
    <font>
      <b/>
      <sz val="9"/>
      <color theme="3"/>
      <name val="Calibri"/>
      <family val="2"/>
      <scheme val="minor"/>
    </font>
    <font>
      <b/>
      <sz val="9"/>
      <color rgb="FFC00000"/>
      <name val="Calibri"/>
      <family val="2"/>
      <scheme val="minor"/>
    </font>
    <font>
      <b/>
      <sz val="6"/>
      <name val="Calibri"/>
      <family val="2"/>
      <scheme val="minor"/>
    </font>
    <font>
      <sz val="6"/>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sz val="8"/>
      <color theme="1"/>
      <name val="Calibri"/>
      <family val="2"/>
      <scheme val="minor"/>
    </font>
    <font>
      <b/>
      <sz val="6"/>
      <color rgb="FFFF0000"/>
      <name val="Calibri"/>
      <family val="2"/>
      <scheme val="minor"/>
    </font>
    <font>
      <sz val="8"/>
      <color rgb="FFFF0000"/>
      <name val="Calibri"/>
      <family val="2"/>
      <scheme val="minor"/>
    </font>
    <font>
      <b/>
      <sz val="12"/>
      <name val="Calibri"/>
      <family val="2"/>
    </font>
    <font>
      <b/>
      <sz val="9.5"/>
      <name val="Calibri"/>
      <family val="2"/>
    </font>
    <font>
      <sz val="9.5"/>
      <name val="Calibri"/>
      <family val="2"/>
    </font>
    <font>
      <b/>
      <sz val="9"/>
      <name val="Calibri"/>
      <family val="2"/>
    </font>
    <font>
      <sz val="8"/>
      <color theme="0"/>
      <name val="Calibri"/>
      <family val="2"/>
      <scheme val="minor"/>
    </font>
    <font>
      <sz val="7"/>
      <color theme="0"/>
      <name val="Calibri"/>
      <family val="2"/>
      <scheme val="minor"/>
    </font>
    <font>
      <sz val="6"/>
      <color theme="0"/>
      <name val="Calibri"/>
      <family val="2"/>
      <scheme val="minor"/>
    </font>
    <font>
      <sz val="7.5"/>
      <color rgb="FFFF0000"/>
      <name val="Calibri"/>
      <family val="2"/>
      <scheme val="minor"/>
    </font>
    <font>
      <b/>
      <sz val="7.5"/>
      <color rgb="FFFF0000"/>
      <name val="Calibri"/>
      <family val="2"/>
      <scheme val="minor"/>
    </font>
    <font>
      <b/>
      <i/>
      <sz val="7.5"/>
      <color rgb="FFFF0000"/>
      <name val="Calibri"/>
      <family val="2"/>
      <scheme val="minor"/>
    </font>
    <font>
      <b/>
      <sz val="7.5"/>
      <color rgb="FFFF0000"/>
      <name val="Calibri"/>
      <family val="2"/>
    </font>
    <font>
      <b/>
      <sz val="11"/>
      <color indexed="8"/>
      <name val="Calibri"/>
      <family val="2"/>
    </font>
  </fonts>
  <fills count="1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tint="-0.249977111117893"/>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3" fillId="0" borderId="0" applyBorder="0" applyProtection="0"/>
    <xf numFmtId="0" fontId="43" fillId="0" borderId="0" applyBorder="0" applyProtection="0"/>
    <xf numFmtId="0" fontId="43" fillId="0" borderId="0" applyBorder="0" applyProtection="0">
      <alignment horizontal="left"/>
    </xf>
    <xf numFmtId="0" fontId="43" fillId="0" borderId="0" applyBorder="0" applyProtection="0"/>
    <xf numFmtId="0" fontId="44" fillId="0" borderId="0" applyBorder="0" applyProtection="0">
      <alignment horizontal="left"/>
    </xf>
    <xf numFmtId="0" fontId="44" fillId="0" borderId="0" applyBorder="0" applyProtection="0"/>
  </cellStyleXfs>
  <cellXfs count="517">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6" fillId="0" borderId="0" xfId="0" applyFont="1"/>
    <xf numFmtId="0" fontId="27" fillId="0" borderId="0" xfId="0" applyFont="1"/>
    <xf numFmtId="10" fontId="26" fillId="4" borderId="0" xfId="0" applyNumberFormat="1" applyFont="1" applyFill="1"/>
    <xf numFmtId="0" fontId="7" fillId="2" borderId="3" xfId="0" applyFont="1" applyFill="1" applyBorder="1" applyAlignment="1" applyProtection="1">
      <alignment vertical="top" wrapText="1"/>
      <protection locked="0"/>
    </xf>
    <xf numFmtId="0" fontId="27" fillId="0" borderId="0" xfId="0" applyFont="1" applyAlignment="1">
      <alignment vertical="top" wrapText="1"/>
    </xf>
    <xf numFmtId="0" fontId="27" fillId="0" borderId="0" xfId="0" applyFont="1" applyAlignment="1">
      <alignment horizontal="left" vertical="top" wrapText="1"/>
    </xf>
    <xf numFmtId="0" fontId="33" fillId="0" borderId="0" xfId="0" applyFont="1" applyAlignment="1">
      <alignment vertical="top" wrapText="1"/>
    </xf>
    <xf numFmtId="0" fontId="33" fillId="0" borderId="0" xfId="0" applyFont="1"/>
    <xf numFmtId="9" fontId="26" fillId="0" borderId="0" xfId="0" applyNumberFormat="1" applyFont="1"/>
    <xf numFmtId="4" fontId="30" fillId="0" borderId="0" xfId="0" applyNumberFormat="1" applyFont="1"/>
    <xf numFmtId="49" fontId="31" fillId="0" borderId="0" xfId="1" applyNumberFormat="1" applyFont="1" applyAlignment="1">
      <alignment horizontal="center" vertical="top"/>
    </xf>
    <xf numFmtId="49" fontId="27"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49" fontId="10" fillId="0" borderId="3" xfId="1" applyNumberFormat="1" applyFont="1" applyBorder="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49" fontId="22" fillId="3" borderId="3" xfId="1" applyNumberFormat="1" applyFont="1" applyFill="1" applyBorder="1" applyAlignment="1">
      <alignment horizontal="center"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0" fontId="22" fillId="3" borderId="3" xfId="0" applyFont="1" applyFill="1" applyBorder="1" applyAlignment="1">
      <alignment horizontal="center" vertical="center"/>
    </xf>
    <xf numFmtId="0" fontId="22" fillId="3" borderId="0" xfId="1" applyFont="1" applyFill="1" applyAlignment="1">
      <alignment vertical="top"/>
    </xf>
    <xf numFmtId="49" fontId="7" fillId="0" borderId="3" xfId="1" applyNumberFormat="1" applyFont="1" applyBorder="1" applyAlignment="1">
      <alignment horizontal="center" vertical="top"/>
    </xf>
    <xf numFmtId="0" fontId="22"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3" fillId="3" borderId="3" xfId="1" applyNumberFormat="1" applyFont="1" applyFill="1" applyBorder="1" applyAlignment="1">
      <alignment horizontal="right" vertical="top"/>
    </xf>
    <xf numFmtId="0" fontId="23"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0" fontId="21" fillId="3" borderId="0" xfId="0" applyFont="1" applyFill="1" applyAlignment="1">
      <alignment horizontal="right"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13" fillId="0" borderId="0" xfId="1" applyNumberFormat="1" applyFont="1" applyAlignment="1">
      <alignment horizontal="right" vertical="top"/>
    </xf>
    <xf numFmtId="10" fontId="7"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5" fillId="3" borderId="3" xfId="1" applyFont="1" applyFill="1" applyBorder="1" applyAlignment="1">
      <alignment horizontal="left" vertical="top" wrapText="1"/>
    </xf>
    <xf numFmtId="0" fontId="35" fillId="0" borderId="3" xfId="1" applyFont="1" applyBorder="1" applyAlignment="1">
      <alignment horizontal="left" vertical="top" wrapText="1"/>
    </xf>
    <xf numFmtId="0" fontId="33" fillId="0" borderId="0" xfId="0" applyFont="1" applyAlignment="1">
      <alignment horizontal="center" vertical="top" wrapText="1"/>
    </xf>
    <xf numFmtId="0" fontId="35" fillId="0" borderId="3" xfId="1" applyFont="1" applyBorder="1" applyAlignment="1">
      <alignment vertical="top"/>
    </xf>
    <xf numFmtId="0" fontId="35" fillId="0" borderId="4" xfId="1" applyFont="1" applyBorder="1" applyAlignment="1">
      <alignment vertical="top"/>
    </xf>
    <xf numFmtId="4" fontId="37" fillId="0" borderId="3" xfId="1" applyNumberFormat="1" applyFont="1" applyBorder="1" applyAlignment="1">
      <alignment horizontal="center" vertical="center" wrapText="1"/>
    </xf>
    <xf numFmtId="0" fontId="35" fillId="0" borderId="3" xfId="1" applyFont="1" applyBorder="1" applyAlignment="1">
      <alignment horizontal="center" vertical="top"/>
    </xf>
    <xf numFmtId="4" fontId="38" fillId="3" borderId="3" xfId="1" applyNumberFormat="1" applyFont="1" applyFill="1" applyBorder="1" applyAlignment="1">
      <alignment horizontal="right" vertical="top"/>
    </xf>
    <xf numFmtId="0" fontId="38" fillId="3" borderId="3" xfId="1" applyFont="1" applyFill="1" applyBorder="1" applyAlignment="1">
      <alignment horizontal="center" vertical="top"/>
    </xf>
    <xf numFmtId="0" fontId="35" fillId="0" borderId="3" xfId="1" applyFont="1" applyBorder="1" applyAlignment="1">
      <alignment horizontal="center" vertical="center"/>
    </xf>
    <xf numFmtId="0" fontId="36" fillId="0" borderId="3" xfId="1" applyFont="1" applyBorder="1" applyAlignment="1">
      <alignment horizontal="left" vertical="top" wrapText="1"/>
    </xf>
    <xf numFmtId="0" fontId="36" fillId="0" borderId="3" xfId="1" applyFont="1" applyBorder="1" applyAlignment="1">
      <alignment horizontal="center" vertical="top"/>
    </xf>
    <xf numFmtId="0" fontId="36" fillId="0" borderId="3" xfId="1" applyFont="1" applyBorder="1" applyAlignment="1">
      <alignment horizontal="left" vertical="top"/>
    </xf>
    <xf numFmtId="0" fontId="38" fillId="3" borderId="3" xfId="1" applyFont="1" applyFill="1" applyBorder="1" applyAlignment="1">
      <alignment horizontal="left" vertical="top"/>
    </xf>
    <xf numFmtId="0" fontId="38" fillId="3" borderId="3" xfId="1" applyFont="1" applyFill="1" applyBorder="1" applyAlignment="1">
      <alignment horizontal="left" vertical="top" wrapText="1"/>
    </xf>
    <xf numFmtId="0" fontId="35" fillId="0" borderId="3" xfId="1" applyFont="1" applyBorder="1" applyAlignment="1">
      <alignment horizontal="left" vertical="top"/>
    </xf>
    <xf numFmtId="0" fontId="35" fillId="3" borderId="3" xfId="1" applyFont="1" applyFill="1" applyBorder="1" applyAlignment="1">
      <alignment horizontal="center" vertical="top"/>
    </xf>
    <xf numFmtId="0" fontId="38" fillId="3" borderId="3" xfId="1" applyFont="1" applyFill="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3" xfId="1" applyFont="1" applyBorder="1" applyAlignment="1" applyProtection="1">
      <alignment horizontal="center" vertical="top"/>
      <protection hidden="1"/>
    </xf>
    <xf numFmtId="0" fontId="40" fillId="0" borderId="0" xfId="1" applyFont="1" applyAlignment="1" applyProtection="1">
      <alignment vertical="top"/>
      <protection hidden="1"/>
    </xf>
    <xf numFmtId="4" fontId="40" fillId="0" borderId="0" xfId="1" applyNumberFormat="1" applyFont="1" applyAlignment="1" applyProtection="1">
      <alignment vertical="top"/>
      <protection hidden="1"/>
    </xf>
    <xf numFmtId="0" fontId="40" fillId="0" borderId="0" xfId="1" applyFont="1" applyAlignment="1">
      <alignment vertical="top"/>
    </xf>
    <xf numFmtId="0" fontId="35" fillId="0" borderId="0" xfId="1" applyFont="1" applyAlignment="1">
      <alignment vertical="top"/>
    </xf>
    <xf numFmtId="3" fontId="36" fillId="0" borderId="0" xfId="1" applyNumberFormat="1" applyFont="1" applyAlignment="1">
      <alignment vertical="top"/>
    </xf>
    <xf numFmtId="9" fontId="36" fillId="0" borderId="0" xfId="1" applyNumberFormat="1" applyFont="1" applyAlignment="1">
      <alignment vertical="top"/>
    </xf>
    <xf numFmtId="4" fontId="36" fillId="0" borderId="0" xfId="1" applyNumberFormat="1" applyFont="1" applyAlignment="1">
      <alignment vertical="top"/>
    </xf>
    <xf numFmtId="49" fontId="23" fillId="4" borderId="3" xfId="1" applyNumberFormat="1" applyFont="1" applyFill="1" applyBorder="1" applyAlignment="1">
      <alignment horizontal="center" vertical="top"/>
    </xf>
    <xf numFmtId="0" fontId="23" fillId="4" borderId="3" xfId="1" applyFont="1" applyFill="1" applyBorder="1" applyAlignment="1">
      <alignment vertical="top" wrapText="1"/>
    </xf>
    <xf numFmtId="4" fontId="23" fillId="4" borderId="3" xfId="1" applyNumberFormat="1" applyFont="1" applyFill="1" applyBorder="1" applyAlignment="1">
      <alignment horizontal="right" vertical="top"/>
    </xf>
    <xf numFmtId="0" fontId="39" fillId="4" borderId="3" xfId="1" applyFont="1" applyFill="1" applyBorder="1" applyAlignment="1" applyProtection="1">
      <alignment horizontal="center" vertical="top"/>
      <protection hidden="1"/>
    </xf>
    <xf numFmtId="0" fontId="22" fillId="4" borderId="3" xfId="1" applyFont="1" applyFill="1" applyBorder="1" applyAlignment="1">
      <alignment horizontal="center" vertical="top"/>
    </xf>
    <xf numFmtId="0" fontId="38"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49" fontId="23" fillId="3" borderId="0" xfId="1" applyNumberFormat="1" applyFont="1" applyFill="1" applyAlignment="1">
      <alignment horizontal="center"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42"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41"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6" fillId="0" borderId="3" xfId="1" applyFont="1" applyBorder="1" applyAlignment="1">
      <alignment horizontal="center" vertical="center"/>
    </xf>
    <xf numFmtId="0" fontId="25" fillId="0" borderId="0" xfId="1" applyFont="1" applyAlignment="1">
      <alignment vertical="top"/>
    </xf>
    <xf numFmtId="0" fontId="36" fillId="0" borderId="3" xfId="1" applyFont="1" applyBorder="1" applyAlignment="1">
      <alignment horizontal="left" vertical="center" wrapText="1"/>
    </xf>
    <xf numFmtId="0" fontId="36" fillId="3" borderId="3" xfId="1" applyFont="1" applyFill="1" applyBorder="1" applyAlignment="1">
      <alignment horizontal="left" vertical="top" wrapText="1"/>
    </xf>
    <xf numFmtId="0" fontId="7" fillId="3" borderId="0" xfId="1" applyFont="1" applyFill="1" applyAlignment="1">
      <alignment vertical="top"/>
    </xf>
    <xf numFmtId="165" fontId="7" fillId="0" borderId="0" xfId="0" applyNumberFormat="1" applyFont="1"/>
    <xf numFmtId="4" fontId="23" fillId="3" borderId="5" xfId="1" applyNumberFormat="1" applyFont="1" applyFill="1" applyBorder="1" applyAlignment="1">
      <alignment horizontal="center" vertical="center"/>
    </xf>
    <xf numFmtId="4" fontId="23" fillId="3" borderId="3" xfId="1" applyNumberFormat="1" applyFont="1" applyFill="1" applyBorder="1" applyAlignment="1">
      <alignment horizontal="center" vertical="center"/>
    </xf>
    <xf numFmtId="9" fontId="19" fillId="0" borderId="3" xfId="5"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6" fillId="0" borderId="0" xfId="0" applyFont="1"/>
    <xf numFmtId="0" fontId="46" fillId="4" borderId="0" xfId="0" applyFont="1" applyFill="1"/>
    <xf numFmtId="0" fontId="46" fillId="0" borderId="0" xfId="0" applyFont="1" applyAlignment="1">
      <alignment horizontal="center" vertical="center"/>
    </xf>
    <xf numFmtId="0" fontId="46" fillId="0" borderId="3" xfId="0" applyFont="1" applyBorder="1" applyAlignment="1">
      <alignment horizontal="center" vertical="center"/>
    </xf>
    <xf numFmtId="0" fontId="47" fillId="0" borderId="3" xfId="0" applyFont="1" applyBorder="1" applyAlignment="1">
      <alignment horizontal="left" vertical="distributed" wrapText="1"/>
    </xf>
    <xf numFmtId="4" fontId="48" fillId="0" borderId="3" xfId="0" applyNumberFormat="1" applyFont="1" applyBorder="1" applyAlignment="1">
      <alignment horizontal="center" vertical="center" wrapText="1"/>
    </xf>
    <xf numFmtId="4" fontId="46" fillId="0" borderId="3" xfId="0" applyNumberFormat="1" applyFont="1" applyBorder="1" applyAlignment="1">
      <alignment horizontal="center" vertical="center"/>
    </xf>
    <xf numFmtId="0" fontId="47" fillId="0" borderId="3" xfId="0" applyFont="1" applyBorder="1" applyAlignment="1">
      <alignment horizontal="center" vertical="distributed" wrapText="1"/>
    </xf>
    <xf numFmtId="0" fontId="46" fillId="4" borderId="3" xfId="0" applyFont="1" applyFill="1" applyBorder="1" applyAlignment="1">
      <alignment horizontal="center" vertical="center"/>
    </xf>
    <xf numFmtId="0" fontId="47" fillId="4" borderId="3" xfId="0" applyFont="1" applyFill="1" applyBorder="1" applyAlignment="1">
      <alignment vertical="top" wrapText="1"/>
    </xf>
    <xf numFmtId="4" fontId="48" fillId="4" borderId="3" xfId="0" applyNumberFormat="1" applyFont="1" applyFill="1" applyBorder="1" applyAlignment="1">
      <alignment horizontal="center"/>
    </xf>
    <xf numFmtId="4" fontId="47" fillId="2" borderId="3" xfId="0" applyNumberFormat="1" applyFont="1" applyFill="1" applyBorder="1" applyAlignment="1" applyProtection="1">
      <alignment horizontal="left" vertical="center" wrapText="1"/>
      <protection locked="0"/>
    </xf>
    <xf numFmtId="4" fontId="46" fillId="2" borderId="3" xfId="0" applyNumberFormat="1" applyFont="1" applyFill="1" applyBorder="1" applyAlignment="1" applyProtection="1">
      <alignment horizontal="right" vertical="center" wrapText="1"/>
      <protection locked="0"/>
    </xf>
    <xf numFmtId="3" fontId="46" fillId="3" borderId="3" xfId="0" applyNumberFormat="1" applyFont="1" applyFill="1" applyBorder="1" applyAlignment="1">
      <alignment vertical="top" wrapText="1"/>
    </xf>
    <xf numFmtId="0" fontId="46" fillId="3" borderId="0" xfId="0" applyFont="1" applyFill="1" applyAlignment="1">
      <alignment horizontal="center" vertical="center"/>
    </xf>
    <xf numFmtId="3" fontId="47" fillId="0" borderId="0" xfId="0" applyNumberFormat="1" applyFont="1" applyAlignment="1">
      <alignment horizontal="center" vertical="center"/>
    </xf>
    <xf numFmtId="3" fontId="47" fillId="0" borderId="3" xfId="0" applyNumberFormat="1" applyFont="1" applyBorder="1" applyAlignment="1">
      <alignment horizontal="center" vertical="center"/>
    </xf>
    <xf numFmtId="3" fontId="47" fillId="0" borderId="3" xfId="0" applyNumberFormat="1" applyFont="1" applyBorder="1" applyAlignment="1">
      <alignment vertical="top" wrapText="1"/>
    </xf>
    <xf numFmtId="4" fontId="47" fillId="0" borderId="3" xfId="0" applyNumberFormat="1" applyFont="1" applyBorder="1" applyAlignment="1">
      <alignment horizontal="center"/>
    </xf>
    <xf numFmtId="3" fontId="46" fillId="0" borderId="0" xfId="0" applyNumberFormat="1" applyFont="1" applyAlignment="1">
      <alignment horizontal="center" vertical="center"/>
    </xf>
    <xf numFmtId="3" fontId="46" fillId="0" borderId="3" xfId="0" applyNumberFormat="1" applyFont="1" applyBorder="1" applyAlignment="1">
      <alignment horizontal="center" vertical="center"/>
    </xf>
    <xf numFmtId="3" fontId="46" fillId="0" borderId="3" xfId="0" applyNumberFormat="1" applyFont="1" applyBorder="1" applyAlignment="1">
      <alignment vertical="top" wrapText="1"/>
    </xf>
    <xf numFmtId="3" fontId="47" fillId="4" borderId="3" xfId="0" applyNumberFormat="1" applyFont="1" applyFill="1" applyBorder="1" applyAlignment="1">
      <alignment vertical="top" wrapText="1"/>
    </xf>
    <xf numFmtId="4" fontId="47" fillId="4" borderId="3" xfId="0" applyNumberFormat="1" applyFont="1" applyFill="1" applyBorder="1" applyAlignment="1">
      <alignment horizontal="center"/>
    </xf>
    <xf numFmtId="4" fontId="46" fillId="0" borderId="0" xfId="0" applyNumberFormat="1" applyFont="1" applyAlignment="1">
      <alignment vertical="top" wrapText="1"/>
    </xf>
    <xf numFmtId="3" fontId="46" fillId="0" borderId="0" xfId="0" applyNumberFormat="1" applyFont="1" applyAlignment="1">
      <alignment horizontal="right" vertical="top"/>
    </xf>
    <xf numFmtId="0" fontId="49" fillId="0" borderId="0" xfId="0" applyFont="1" applyAlignment="1">
      <alignment horizontal="center" vertical="center"/>
    </xf>
    <xf numFmtId="4" fontId="49" fillId="0" borderId="3" xfId="0" applyNumberFormat="1" applyFont="1" applyBorder="1" applyAlignment="1">
      <alignment horizontal="center" vertical="distributed"/>
    </xf>
    <xf numFmtId="0" fontId="51" fillId="3" borderId="3" xfId="0" applyFont="1" applyFill="1" applyBorder="1" applyAlignment="1" applyProtection="1">
      <alignment horizontal="center"/>
      <protection hidden="1"/>
    </xf>
    <xf numFmtId="4" fontId="52" fillId="0" borderId="3" xfId="0" applyNumberFormat="1" applyFont="1" applyBorder="1" applyAlignment="1" applyProtection="1">
      <alignment horizontal="center" vertical="distributed"/>
      <protection hidden="1"/>
    </xf>
    <xf numFmtId="4" fontId="49" fillId="0" borderId="0" xfId="0" applyNumberFormat="1" applyFont="1" applyAlignment="1">
      <alignment horizontal="center" vertical="top"/>
    </xf>
    <xf numFmtId="0" fontId="50" fillId="0" borderId="2" xfId="0" applyFont="1" applyBorder="1" applyAlignment="1">
      <alignment vertical="top" wrapText="1"/>
    </xf>
    <xf numFmtId="4" fontId="50" fillId="0" borderId="2" xfId="0" applyNumberFormat="1" applyFont="1" applyBorder="1" applyAlignment="1">
      <alignment horizontal="center" vertical="distributed"/>
    </xf>
    <xf numFmtId="4" fontId="49" fillId="0" borderId="0" xfId="0" applyNumberFormat="1" applyFont="1" applyAlignment="1" applyProtection="1">
      <alignment horizontal="center" vertical="top"/>
      <protection hidden="1"/>
    </xf>
    <xf numFmtId="0" fontId="49" fillId="0" borderId="3" xfId="4" applyFont="1" applyBorder="1" applyAlignment="1" applyProtection="1">
      <alignment horizontal="center" vertical="center" wrapText="1"/>
      <protection hidden="1"/>
    </xf>
    <xf numFmtId="4" fontId="49" fillId="0" borderId="3" xfId="0" applyNumberFormat="1" applyFont="1" applyBorder="1" applyAlignment="1" applyProtection="1">
      <alignment horizontal="center" vertical="center" wrapText="1"/>
      <protection hidden="1"/>
    </xf>
    <xf numFmtId="0" fontId="46" fillId="0" borderId="3" xfId="0" applyFont="1" applyBorder="1" applyProtection="1">
      <protection hidden="1"/>
    </xf>
    <xf numFmtId="4" fontId="46" fillId="0" borderId="0" xfId="0" applyNumberFormat="1" applyFont="1" applyAlignment="1" applyProtection="1">
      <alignment vertical="top"/>
      <protection hidden="1"/>
    </xf>
    <xf numFmtId="0" fontId="46" fillId="0" borderId="3" xfId="0" applyFont="1" applyBorder="1" applyAlignment="1" applyProtection="1">
      <alignment vertical="top" wrapText="1"/>
      <protection hidden="1"/>
    </xf>
    <xf numFmtId="4" fontId="46" fillId="0" borderId="3" xfId="0" applyNumberFormat="1" applyFont="1" applyBorder="1" applyAlignment="1" applyProtection="1">
      <alignment horizontal="left" vertical="top" wrapText="1"/>
      <protection hidden="1"/>
    </xf>
    <xf numFmtId="14" fontId="46" fillId="0" borderId="3" xfId="0" applyNumberFormat="1" applyFont="1" applyBorder="1" applyProtection="1">
      <protection hidden="1"/>
    </xf>
    <xf numFmtId="4" fontId="47" fillId="0" borderId="0" xfId="0" applyNumberFormat="1" applyFont="1" applyAlignment="1" applyProtection="1">
      <alignment vertical="top"/>
      <protection hidden="1"/>
    </xf>
    <xf numFmtId="0" fontId="47" fillId="0" borderId="3" xfId="0" applyFont="1" applyBorder="1" applyAlignment="1" applyProtection="1">
      <alignment vertical="top" wrapText="1"/>
      <protection hidden="1"/>
    </xf>
    <xf numFmtId="4" fontId="47" fillId="0" borderId="3" xfId="0" applyNumberFormat="1" applyFont="1" applyBorder="1" applyAlignment="1" applyProtection="1">
      <alignment horizontal="left" vertical="top" wrapText="1"/>
      <protection hidden="1"/>
    </xf>
    <xf numFmtId="0" fontId="47" fillId="0" borderId="3" xfId="0" applyFont="1" applyBorder="1" applyProtection="1">
      <protection hidden="1"/>
    </xf>
    <xf numFmtId="0" fontId="46" fillId="0" borderId="0" xfId="0" applyFont="1" applyProtection="1">
      <protection hidden="1"/>
    </xf>
    <xf numFmtId="3" fontId="46" fillId="0" borderId="0" xfId="0" applyNumberFormat="1" applyFont="1" applyAlignment="1" applyProtection="1">
      <alignment horizontal="center" vertical="center"/>
      <protection hidden="1"/>
    </xf>
    <xf numFmtId="4" fontId="46" fillId="0" borderId="0" xfId="0" applyNumberFormat="1" applyFont="1" applyAlignment="1" applyProtection="1">
      <alignment vertical="top" wrapText="1"/>
      <protection hidden="1"/>
    </xf>
    <xf numFmtId="3" fontId="46" fillId="0" borderId="0" xfId="0" applyNumberFormat="1" applyFont="1" applyAlignment="1" applyProtection="1">
      <alignment horizontal="right" vertical="top"/>
      <protection hidden="1"/>
    </xf>
    <xf numFmtId="0" fontId="47" fillId="0" borderId="2" xfId="0" applyFont="1" applyBorder="1" applyAlignment="1">
      <alignment vertical="top" wrapText="1"/>
    </xf>
    <xf numFmtId="4" fontId="46" fillId="0" borderId="0" xfId="0" applyNumberFormat="1" applyFont="1" applyAlignment="1">
      <alignment horizontal="center" vertical="center"/>
    </xf>
    <xf numFmtId="0" fontId="46" fillId="0" borderId="3" xfId="0" applyFont="1" applyBorder="1" applyAlignment="1">
      <alignment vertical="top" wrapText="1"/>
    </xf>
    <xf numFmtId="0" fontId="47" fillId="0" borderId="0" xfId="0" applyFont="1" applyAlignment="1">
      <alignment horizontal="center" vertical="center"/>
    </xf>
    <xf numFmtId="0" fontId="47" fillId="0" borderId="3" xfId="0" applyFont="1" applyBorder="1" applyAlignment="1">
      <alignment vertical="top" wrapText="1"/>
    </xf>
    <xf numFmtId="0" fontId="46" fillId="4" borderId="3" xfId="0" applyFont="1" applyFill="1" applyBorder="1" applyAlignment="1">
      <alignment vertical="top" wrapText="1"/>
    </xf>
    <xf numFmtId="3" fontId="46" fillId="4" borderId="3" xfId="0" applyNumberFormat="1" applyFont="1" applyFill="1" applyBorder="1" applyAlignment="1">
      <alignment vertical="top" wrapText="1"/>
    </xf>
    <xf numFmtId="3" fontId="47" fillId="3" borderId="0" xfId="0" applyNumberFormat="1" applyFont="1" applyFill="1" applyAlignment="1">
      <alignment horizontal="center" vertical="center"/>
    </xf>
    <xf numFmtId="3" fontId="46" fillId="3" borderId="0" xfId="0" applyNumberFormat="1" applyFont="1" applyFill="1" applyAlignment="1">
      <alignment vertical="top" wrapText="1"/>
    </xf>
    <xf numFmtId="3" fontId="47" fillId="3" borderId="0" xfId="0" applyNumberFormat="1" applyFont="1" applyFill="1" applyAlignment="1">
      <alignment vertical="top" wrapText="1"/>
    </xf>
    <xf numFmtId="4" fontId="47" fillId="3" borderId="0" xfId="0" applyNumberFormat="1" applyFont="1" applyFill="1" applyAlignment="1">
      <alignment horizontal="center"/>
    </xf>
    <xf numFmtId="3" fontId="47" fillId="3" borderId="3" xfId="0" applyNumberFormat="1" applyFont="1" applyFill="1" applyBorder="1" applyAlignment="1">
      <alignment vertical="top" wrapText="1"/>
    </xf>
    <xf numFmtId="4" fontId="47" fillId="3" borderId="3" xfId="0" applyNumberFormat="1" applyFont="1" applyFill="1" applyBorder="1" applyAlignment="1">
      <alignment horizontal="center"/>
    </xf>
    <xf numFmtId="4" fontId="47" fillId="3" borderId="9" xfId="0" applyNumberFormat="1" applyFont="1" applyFill="1" applyBorder="1" applyAlignment="1">
      <alignment horizontal="center"/>
    </xf>
    <xf numFmtId="4" fontId="47" fillId="2" borderId="7" xfId="0" applyNumberFormat="1" applyFont="1" applyFill="1" applyBorder="1" applyAlignment="1" applyProtection="1">
      <alignment horizontal="center"/>
      <protection locked="0"/>
    </xf>
    <xf numFmtId="4" fontId="47" fillId="2" borderId="8" xfId="0" applyNumberFormat="1" applyFont="1" applyFill="1" applyBorder="1" applyAlignment="1" applyProtection="1">
      <alignment horizontal="center"/>
      <protection locked="0"/>
    </xf>
    <xf numFmtId="0" fontId="47" fillId="5" borderId="0" xfId="0" applyFont="1" applyFill="1" applyAlignment="1">
      <alignment vertical="top" wrapText="1"/>
    </xf>
    <xf numFmtId="164" fontId="53" fillId="5" borderId="3" xfId="5" applyNumberFormat="1" applyFont="1" applyFill="1" applyBorder="1" applyAlignment="1" applyProtection="1">
      <alignment horizontal="center"/>
    </xf>
    <xf numFmtId="0" fontId="46" fillId="0" borderId="0" xfId="0" applyFont="1" applyAlignment="1">
      <alignment vertical="top" wrapText="1"/>
    </xf>
    <xf numFmtId="4" fontId="46" fillId="0" borderId="0" xfId="0" applyNumberFormat="1" applyFont="1" applyAlignment="1">
      <alignment horizontal="center"/>
    </xf>
    <xf numFmtId="4" fontId="46" fillId="0" borderId="0" xfId="0" applyNumberFormat="1" applyFont="1"/>
    <xf numFmtId="0" fontId="47" fillId="0" borderId="3" xfId="0" applyFont="1" applyBorder="1"/>
    <xf numFmtId="4" fontId="47" fillId="0" borderId="3" xfId="0" applyNumberFormat="1" applyFont="1" applyBorder="1"/>
    <xf numFmtId="0" fontId="47" fillId="0" borderId="0" xfId="0" applyFont="1"/>
    <xf numFmtId="4" fontId="46" fillId="0" borderId="3" xfId="0" applyNumberFormat="1" applyFont="1" applyBorder="1" applyAlignment="1">
      <alignment horizontal="center"/>
    </xf>
    <xf numFmtId="4" fontId="46" fillId="0" borderId="3" xfId="0" applyNumberFormat="1" applyFont="1" applyBorder="1"/>
    <xf numFmtId="4" fontId="46" fillId="4" borderId="3" xfId="0" applyNumberFormat="1" applyFont="1" applyFill="1" applyBorder="1" applyAlignment="1">
      <alignment horizontal="center"/>
    </xf>
    <xf numFmtId="0" fontId="49" fillId="4" borderId="3" xfId="0" applyFont="1" applyFill="1" applyBorder="1" applyAlignment="1">
      <alignment horizontal="left" vertical="center" wrapText="1"/>
    </xf>
    <xf numFmtId="0" fontId="50" fillId="4" borderId="3" xfId="0" applyFont="1" applyFill="1" applyBorder="1" applyAlignment="1">
      <alignment horizontal="left" vertical="center" wrapText="1"/>
    </xf>
    <xf numFmtId="10" fontId="46" fillId="4" borderId="3" xfId="0" applyNumberFormat="1" applyFont="1" applyFill="1" applyBorder="1" applyAlignment="1">
      <alignment horizontal="center"/>
    </xf>
    <xf numFmtId="4" fontId="16" fillId="0" borderId="3" xfId="0" applyNumberFormat="1" applyFont="1" applyBorder="1" applyAlignment="1">
      <alignment wrapText="1"/>
    </xf>
    <xf numFmtId="4" fontId="7" fillId="0" borderId="0" xfId="0" applyNumberFormat="1" applyFont="1" applyAlignment="1">
      <alignment wrapText="1"/>
    </xf>
    <xf numFmtId="165" fontId="19" fillId="0" borderId="3" xfId="5" applyNumberFormat="1" applyFont="1" applyFill="1" applyBorder="1" applyAlignment="1" applyProtection="1">
      <alignment horizontal="center" vertical="center"/>
    </xf>
    <xf numFmtId="4" fontId="49" fillId="0" borderId="3" xfId="0" applyNumberFormat="1" applyFont="1" applyBorder="1" applyAlignment="1">
      <alignment horizontal="center" vertical="center"/>
    </xf>
    <xf numFmtId="0" fontId="49" fillId="0" borderId="3" xfId="0" applyFont="1" applyBorder="1" applyAlignment="1">
      <alignment horizontal="center" vertical="center"/>
    </xf>
    <xf numFmtId="0" fontId="8" fillId="3" borderId="11" xfId="1" applyFont="1" applyFill="1" applyBorder="1" applyAlignment="1">
      <alignment vertical="top" wrapText="1"/>
    </xf>
    <xf numFmtId="0" fontId="25" fillId="0" borderId="0" xfId="1" applyFont="1" applyAlignment="1" applyProtection="1">
      <alignment vertical="top"/>
      <protection hidden="1"/>
    </xf>
    <xf numFmtId="0" fontId="33" fillId="0" borderId="0" xfId="0" applyFont="1" applyAlignment="1">
      <alignment horizontal="left" vertical="top" wrapText="1"/>
    </xf>
    <xf numFmtId="0" fontId="45" fillId="0" borderId="0" xfId="0" applyFont="1"/>
    <xf numFmtId="0" fontId="45" fillId="0" borderId="16" xfId="0" applyFont="1" applyBorder="1" applyAlignment="1">
      <alignment vertical="center" wrapText="1"/>
    </xf>
    <xf numFmtId="0" fontId="45" fillId="0" borderId="17" xfId="0" applyFont="1" applyBorder="1" applyAlignment="1">
      <alignment vertical="center" wrapText="1"/>
    </xf>
    <xf numFmtId="0" fontId="45" fillId="0" borderId="18" xfId="0" applyFont="1" applyBorder="1" applyAlignment="1">
      <alignment vertical="center" wrapText="1"/>
    </xf>
    <xf numFmtId="0" fontId="45" fillId="0" borderId="17" xfId="0" applyFont="1" applyBorder="1" applyAlignment="1">
      <alignment vertical="top" wrapText="1"/>
    </xf>
    <xf numFmtId="0" fontId="45" fillId="0" borderId="0" xfId="0" applyFont="1" applyAlignment="1">
      <alignment vertical="top" wrapText="1"/>
    </xf>
    <xf numFmtId="0" fontId="45" fillId="0" borderId="13" xfId="0" applyFont="1" applyBorder="1" applyAlignment="1">
      <alignment horizontal="center" vertical="center" wrapText="1"/>
    </xf>
    <xf numFmtId="0" fontId="45" fillId="0" borderId="14" xfId="0" applyFont="1" applyBorder="1" applyAlignment="1">
      <alignment vertical="top" wrapText="1"/>
    </xf>
    <xf numFmtId="0" fontId="45" fillId="0" borderId="15" xfId="0" applyFont="1" applyBorder="1" applyAlignment="1">
      <alignment vertical="center" wrapText="1"/>
    </xf>
    <xf numFmtId="0" fontId="45" fillId="0" borderId="13" xfId="0" applyFont="1" applyBorder="1" applyAlignment="1">
      <alignment vertical="center" wrapText="1"/>
    </xf>
    <xf numFmtId="3" fontId="7" fillId="0" borderId="3" xfId="0" applyNumberFormat="1" applyFont="1" applyBorder="1" applyAlignment="1">
      <alignment horizontal="center" wrapText="1"/>
    </xf>
    <xf numFmtId="0" fontId="55" fillId="0" borderId="0" xfId="1" applyFont="1" applyAlignment="1" applyProtection="1">
      <alignment horizontal="center" vertical="top"/>
      <protection hidden="1"/>
    </xf>
    <xf numFmtId="0" fontId="9" fillId="0" borderId="7" xfId="1" applyFont="1" applyBorder="1" applyAlignment="1">
      <alignment vertical="top" wrapText="1"/>
    </xf>
    <xf numFmtId="0" fontId="9" fillId="0" borderId="7" xfId="1" applyFont="1" applyBorder="1" applyAlignment="1">
      <alignment horizontal="right" vertical="top" wrapText="1"/>
    </xf>
    <xf numFmtId="0" fontId="37" fillId="3" borderId="3" xfId="1" applyFont="1" applyFill="1" applyBorder="1" applyAlignment="1" applyProtection="1">
      <alignment horizontal="center" vertical="top"/>
      <protection hidden="1"/>
    </xf>
    <xf numFmtId="0" fontId="40" fillId="0" borderId="3" xfId="1" applyFont="1" applyBorder="1" applyAlignment="1" applyProtection="1">
      <alignment vertical="top"/>
      <protection hidden="1"/>
    </xf>
    <xf numFmtId="0" fontId="30" fillId="0" borderId="0" xfId="0"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4" fontId="7" fillId="3" borderId="0" xfId="0" applyNumberFormat="1" applyFont="1" applyFill="1" applyAlignment="1">
      <alignment horizontal="center" vertical="center" wrapText="1"/>
    </xf>
    <xf numFmtId="4" fontId="7" fillId="0" borderId="0" xfId="1" applyNumberFormat="1" applyFont="1" applyAlignment="1">
      <alignment vertical="top"/>
    </xf>
    <xf numFmtId="14" fontId="50" fillId="2" borderId="10" xfId="0" applyNumberFormat="1" applyFont="1" applyFill="1" applyBorder="1" applyAlignment="1" applyProtection="1">
      <alignment horizontal="center" vertical="center"/>
      <protection locked="0"/>
    </xf>
    <xf numFmtId="1" fontId="50" fillId="2" borderId="10" xfId="0" applyNumberFormat="1" applyFont="1" applyFill="1" applyBorder="1" applyAlignment="1" applyProtection="1">
      <alignment horizontal="center" vertical="center"/>
      <protection locked="0"/>
    </xf>
    <xf numFmtId="0" fontId="16" fillId="0" borderId="3" xfId="0" applyFont="1" applyBorder="1" applyAlignment="1">
      <alignment vertical="top" wrapText="1"/>
    </xf>
    <xf numFmtId="0" fontId="0" fillId="0" borderId="0" xfId="0" applyAlignment="1">
      <alignment vertical="top" wrapText="1"/>
    </xf>
    <xf numFmtId="0" fontId="45" fillId="0" borderId="20" xfId="0" applyFont="1" applyBorder="1" applyAlignment="1">
      <alignment vertical="center" wrapText="1"/>
    </xf>
    <xf numFmtId="0" fontId="45" fillId="0" borderId="20" xfId="0" applyFont="1" applyBorder="1" applyAlignment="1">
      <alignment vertical="top" wrapText="1"/>
    </xf>
    <xf numFmtId="0" fontId="8" fillId="3" borderId="0" xfId="5" applyNumberFormat="1" applyFont="1" applyFill="1" applyBorder="1" applyAlignment="1" applyProtection="1">
      <alignment horizontal="center" vertical="top"/>
    </xf>
    <xf numFmtId="0" fontId="39" fillId="3" borderId="3" xfId="1" applyFont="1" applyFill="1" applyBorder="1" applyAlignment="1" applyProtection="1">
      <alignment horizontal="center" vertical="top"/>
      <protection hidden="1"/>
    </xf>
    <xf numFmtId="0" fontId="7" fillId="0" borderId="3" xfId="0" applyFont="1" applyBorder="1"/>
    <xf numFmtId="4" fontId="7" fillId="7" borderId="3" xfId="0" applyNumberFormat="1" applyFont="1" applyFill="1" applyBorder="1" applyAlignment="1">
      <alignment wrapText="1"/>
    </xf>
    <xf numFmtId="0" fontId="7" fillId="7" borderId="3" xfId="0" applyFont="1" applyFill="1" applyBorder="1" applyAlignment="1">
      <alignment vertical="top" wrapText="1"/>
    </xf>
    <xf numFmtId="0" fontId="7" fillId="7" borderId="3" xfId="0" applyFont="1" applyFill="1" applyBorder="1" applyAlignment="1">
      <alignment horizontal="right"/>
    </xf>
    <xf numFmtId="0" fontId="7" fillId="7" borderId="3" xfId="0" applyFont="1" applyFill="1" applyBorder="1"/>
    <xf numFmtId="0" fontId="7" fillId="8" borderId="3" xfId="0" applyFont="1" applyFill="1" applyBorder="1" applyAlignment="1">
      <alignment vertical="top" wrapText="1"/>
    </xf>
    <xf numFmtId="0" fontId="7" fillId="8" borderId="3" xfId="0" applyFont="1" applyFill="1" applyBorder="1" applyAlignment="1">
      <alignment horizontal="right"/>
    </xf>
    <xf numFmtId="0" fontId="7" fillId="9" borderId="3" xfId="0" applyFont="1" applyFill="1" applyBorder="1" applyAlignment="1">
      <alignment vertical="top" wrapText="1"/>
    </xf>
    <xf numFmtId="0" fontId="7" fillId="9" borderId="3" xfId="0" applyFont="1" applyFill="1" applyBorder="1" applyAlignment="1">
      <alignment horizontal="right"/>
    </xf>
    <xf numFmtId="0" fontId="7" fillId="12" borderId="3" xfId="0" applyFont="1" applyFill="1" applyBorder="1" applyAlignment="1">
      <alignment vertical="top" wrapText="1"/>
    </xf>
    <xf numFmtId="0" fontId="7" fillId="12" borderId="3" xfId="0" applyFont="1" applyFill="1" applyBorder="1" applyAlignment="1">
      <alignment horizontal="right"/>
    </xf>
    <xf numFmtId="0" fontId="7" fillId="12" borderId="3" xfId="0" applyFont="1" applyFill="1" applyBorder="1"/>
    <xf numFmtId="0" fontId="7" fillId="3" borderId="0" xfId="0" applyFont="1" applyFill="1"/>
    <xf numFmtId="0" fontId="7" fillId="2" borderId="3" xfId="0" applyFont="1" applyFill="1" applyBorder="1" applyAlignment="1">
      <alignment vertical="top" wrapText="1"/>
    </xf>
    <xf numFmtId="0" fontId="7" fillId="2" borderId="3" xfId="0" applyFont="1" applyFill="1" applyBorder="1" applyAlignment="1">
      <alignment horizontal="right"/>
    </xf>
    <xf numFmtId="0" fontId="7" fillId="2" borderId="3" xfId="0" applyFont="1" applyFill="1" applyBorder="1"/>
    <xf numFmtId="0" fontId="7" fillId="10" borderId="3" xfId="0" applyFont="1" applyFill="1" applyBorder="1" applyAlignment="1">
      <alignment vertical="top" wrapText="1"/>
    </xf>
    <xf numFmtId="0" fontId="7" fillId="10" borderId="3" xfId="0" applyFont="1" applyFill="1" applyBorder="1" applyAlignment="1">
      <alignment horizontal="right"/>
    </xf>
    <xf numFmtId="0" fontId="7" fillId="10" borderId="3" xfId="0" applyFont="1" applyFill="1" applyBorder="1"/>
    <xf numFmtId="0" fontId="7" fillId="0" borderId="3" xfId="0" applyFont="1" applyBorder="1" applyAlignment="1">
      <alignment horizontal="right"/>
    </xf>
    <xf numFmtId="0" fontId="7" fillId="13" borderId="3" xfId="0" applyFont="1" applyFill="1" applyBorder="1" applyAlignment="1">
      <alignment vertical="top" wrapText="1"/>
    </xf>
    <xf numFmtId="0" fontId="7" fillId="13" borderId="3" xfId="0" applyFont="1" applyFill="1" applyBorder="1" applyAlignment="1">
      <alignment horizontal="right"/>
    </xf>
    <xf numFmtId="0" fontId="7" fillId="13" borderId="3" xfId="0" applyFont="1" applyFill="1" applyBorder="1"/>
    <xf numFmtId="0" fontId="7" fillId="14" borderId="3" xfId="0" applyFont="1" applyFill="1" applyBorder="1" applyAlignment="1">
      <alignment vertical="top" wrapText="1"/>
    </xf>
    <xf numFmtId="0" fontId="7" fillId="14" borderId="3" xfId="0" applyFont="1" applyFill="1" applyBorder="1" applyAlignment="1">
      <alignment horizontal="right"/>
    </xf>
    <xf numFmtId="0" fontId="7" fillId="14" borderId="3" xfId="0" applyFont="1" applyFill="1" applyBorder="1"/>
    <xf numFmtId="4" fontId="8" fillId="11" borderId="3" xfId="0" applyNumberFormat="1" applyFont="1" applyFill="1" applyBorder="1" applyAlignment="1">
      <alignment horizontal="center"/>
    </xf>
    <xf numFmtId="4" fontId="10" fillId="0" borderId="3" xfId="1" applyNumberFormat="1" applyFont="1" applyBorder="1" applyAlignment="1">
      <alignment vertical="distributed"/>
    </xf>
    <xf numFmtId="0" fontId="8" fillId="3" borderId="7" xfId="1" applyFont="1" applyFill="1" applyBorder="1" applyAlignment="1">
      <alignment vertical="top" wrapText="1"/>
    </xf>
    <xf numFmtId="4" fontId="8" fillId="3" borderId="7" xfId="1" applyNumberFormat="1" applyFont="1" applyFill="1" applyBorder="1" applyAlignment="1">
      <alignment horizontal="right" vertical="top"/>
    </xf>
    <xf numFmtId="4" fontId="8" fillId="3" borderId="0" xfId="1" applyNumberFormat="1" applyFont="1" applyFill="1" applyAlignment="1">
      <alignment horizontal="right" vertical="top"/>
    </xf>
    <xf numFmtId="0" fontId="37" fillId="3" borderId="0" xfId="1" applyFont="1" applyFill="1" applyAlignment="1" applyProtection="1">
      <alignment horizontal="center" vertical="top"/>
      <protection hidden="1"/>
    </xf>
    <xf numFmtId="0" fontId="56" fillId="0" borderId="3" xfId="1" applyFont="1" applyBorder="1" applyAlignment="1">
      <alignment vertical="top" wrapText="1"/>
    </xf>
    <xf numFmtId="9" fontId="55" fillId="0" borderId="0" xfId="1" applyNumberFormat="1" applyFont="1" applyAlignment="1">
      <alignment vertical="top"/>
    </xf>
    <xf numFmtId="0" fontId="55" fillId="0" borderId="0" xfId="1" applyFont="1" applyAlignment="1">
      <alignment vertical="top"/>
    </xf>
    <xf numFmtId="0" fontId="27" fillId="3" borderId="0" xfId="0" applyFont="1" applyFill="1"/>
    <xf numFmtId="0" fontId="26" fillId="3" borderId="0" xfId="0" applyFont="1" applyFill="1"/>
    <xf numFmtId="4" fontId="7" fillId="3" borderId="3" xfId="0" applyNumberFormat="1" applyFont="1" applyFill="1" applyBorder="1" applyAlignment="1">
      <alignment vertical="center" wrapText="1"/>
    </xf>
    <xf numFmtId="4" fontId="7" fillId="3" borderId="3" xfId="1" applyNumberFormat="1" applyFont="1" applyFill="1" applyBorder="1" applyAlignment="1">
      <alignment vertical="top"/>
    </xf>
    <xf numFmtId="4" fontId="7" fillId="2" borderId="3" xfId="0" applyNumberFormat="1" applyFont="1" applyFill="1" applyBorder="1" applyAlignment="1" applyProtection="1">
      <alignment vertical="center" wrapText="1"/>
      <protection locked="0"/>
    </xf>
    <xf numFmtId="4" fontId="7" fillId="3" borderId="3" xfId="1" applyNumberFormat="1" applyFont="1" applyFill="1" applyBorder="1" applyAlignment="1">
      <alignment vertical="center"/>
    </xf>
    <xf numFmtId="4" fontId="7" fillId="3" borderId="3" xfId="1" applyNumberFormat="1" applyFont="1" applyFill="1" applyBorder="1" applyAlignment="1">
      <alignment horizontal="right" vertical="center"/>
    </xf>
    <xf numFmtId="4" fontId="7" fillId="3" borderId="3" xfId="1" applyNumberFormat="1" applyFont="1" applyFill="1" applyBorder="1" applyAlignment="1">
      <alignment horizontal="right" vertical="center" wrapText="1"/>
    </xf>
    <xf numFmtId="4" fontId="22" fillId="3" borderId="3" xfId="1" applyNumberFormat="1" applyFont="1" applyFill="1" applyBorder="1" applyAlignment="1">
      <alignment horizontal="right" vertical="center" wrapText="1"/>
    </xf>
    <xf numFmtId="4" fontId="22" fillId="3" borderId="3" xfId="1" applyNumberFormat="1" applyFont="1" applyFill="1" applyBorder="1" applyAlignment="1">
      <alignment horizontal="right" vertical="center"/>
    </xf>
    <xf numFmtId="4" fontId="10" fillId="0" borderId="3" xfId="0" applyNumberFormat="1" applyFont="1" applyBorder="1" applyAlignment="1">
      <alignment horizontal="right" vertical="center" wrapText="1"/>
    </xf>
    <xf numFmtId="4" fontId="7" fillId="0" borderId="3" xfId="0" applyNumberFormat="1" applyFont="1" applyBorder="1" applyAlignment="1">
      <alignment horizontal="right" vertical="center" wrapText="1"/>
    </xf>
    <xf numFmtId="0" fontId="22" fillId="3" borderId="3" xfId="1" applyFont="1" applyFill="1" applyBorder="1" applyAlignment="1">
      <alignment horizontal="right" vertical="top" wrapText="1"/>
    </xf>
    <xf numFmtId="0" fontId="22" fillId="4" borderId="3" xfId="1" applyFont="1" applyFill="1" applyBorder="1" applyAlignment="1">
      <alignment horizontal="right" vertical="top" wrapText="1"/>
    </xf>
    <xf numFmtId="4" fontId="22" fillId="4" borderId="3" xfId="1" applyNumberFormat="1" applyFont="1" applyFill="1" applyBorder="1" applyAlignment="1">
      <alignment horizontal="right" vertical="center"/>
    </xf>
    <xf numFmtId="4" fontId="22" fillId="3" borderId="3" xfId="1" applyNumberFormat="1" applyFont="1" applyFill="1" applyBorder="1" applyAlignment="1">
      <alignment vertical="center"/>
    </xf>
    <xf numFmtId="4" fontId="8" fillId="3" borderId="3" xfId="1" applyNumberFormat="1" applyFont="1" applyFill="1" applyBorder="1" applyAlignment="1">
      <alignment vertical="center"/>
    </xf>
    <xf numFmtId="4" fontId="23" fillId="4" borderId="3" xfId="1" applyNumberFormat="1" applyFont="1" applyFill="1" applyBorder="1" applyAlignment="1">
      <alignment vertical="center"/>
    </xf>
    <xf numFmtId="4" fontId="8" fillId="3" borderId="3" xfId="1" applyNumberFormat="1" applyFont="1" applyFill="1" applyBorder="1" applyAlignment="1">
      <alignment vertical="top"/>
    </xf>
    <xf numFmtId="0" fontId="7" fillId="0" borderId="3" xfId="0" applyFont="1" applyBorder="1" applyAlignment="1">
      <alignment horizontal="left" vertical="top" wrapText="1"/>
    </xf>
    <xf numFmtId="0" fontId="7" fillId="3" borderId="3" xfId="1" applyFont="1" applyFill="1" applyBorder="1" applyAlignment="1">
      <alignment horizontal="left" vertical="top" wrapText="1"/>
    </xf>
    <xf numFmtId="0" fontId="7" fillId="3" borderId="3" xfId="0" applyFont="1" applyFill="1" applyBorder="1" applyAlignment="1">
      <alignment horizontal="left" vertical="top" wrapText="1"/>
    </xf>
    <xf numFmtId="0" fontId="12" fillId="3" borderId="3" xfId="0" applyFont="1" applyFill="1" applyBorder="1" applyAlignment="1">
      <alignment horizontal="left" vertical="top" wrapText="1"/>
    </xf>
    <xf numFmtId="0" fontId="22" fillId="3" borderId="3" xfId="1" applyFont="1" applyFill="1" applyBorder="1" applyAlignment="1">
      <alignment horizontal="left" vertical="top" wrapText="1"/>
    </xf>
    <xf numFmtId="49" fontId="23" fillId="3" borderId="3" xfId="1" applyNumberFormat="1" applyFont="1" applyFill="1" applyBorder="1" applyAlignment="1">
      <alignment horizontal="center" vertical="top"/>
    </xf>
    <xf numFmtId="4" fontId="24" fillId="0" borderId="3" xfId="1" applyNumberFormat="1" applyFont="1" applyBorder="1" applyAlignment="1" applyProtection="1">
      <alignment horizontal="left" vertical="center" wrapText="1"/>
      <protection hidden="1"/>
    </xf>
    <xf numFmtId="0" fontId="24" fillId="3" borderId="3" xfId="1" applyFont="1" applyFill="1" applyBorder="1" applyAlignment="1" applyProtection="1">
      <alignment vertical="top" wrapText="1"/>
      <protection hidden="1"/>
    </xf>
    <xf numFmtId="4" fontId="9" fillId="3" borderId="3" xfId="0" applyNumberFormat="1" applyFont="1" applyFill="1" applyBorder="1" applyAlignment="1">
      <alignment vertical="center"/>
    </xf>
    <xf numFmtId="4" fontId="7" fillId="0" borderId="3" xfId="1" applyNumberFormat="1" applyFont="1" applyBorder="1" applyAlignment="1">
      <alignment horizontal="right" vertical="top"/>
    </xf>
    <xf numFmtId="4" fontId="9" fillId="3" borderId="3" xfId="0" applyNumberFormat="1" applyFont="1" applyFill="1" applyBorder="1" applyAlignment="1">
      <alignment vertical="top" wrapText="1"/>
    </xf>
    <xf numFmtId="4" fontId="7" fillId="2" borderId="3" xfId="0" applyNumberFormat="1" applyFont="1" applyFill="1" applyBorder="1" applyAlignment="1" applyProtection="1">
      <alignment vertical="top" wrapText="1"/>
      <protection locked="0"/>
    </xf>
    <xf numFmtId="4" fontId="7" fillId="2" borderId="3" xfId="1" applyNumberFormat="1" applyFont="1" applyFill="1" applyBorder="1" applyAlignment="1" applyProtection="1">
      <alignment vertical="top" wrapText="1"/>
      <protection locked="0"/>
    </xf>
    <xf numFmtId="4" fontId="8" fillId="3" borderId="3" xfId="0" applyNumberFormat="1" applyFont="1" applyFill="1" applyBorder="1" applyAlignment="1">
      <alignment vertical="top" wrapText="1"/>
    </xf>
    <xf numFmtId="4" fontId="10" fillId="2" borderId="3" xfId="1" applyNumberFormat="1" applyFont="1" applyFill="1" applyBorder="1" applyAlignment="1" applyProtection="1">
      <alignment vertical="top" wrapText="1"/>
      <protection locked="0"/>
    </xf>
    <xf numFmtId="4" fontId="22" fillId="3" borderId="3" xfId="1" applyNumberFormat="1" applyFont="1" applyFill="1" applyBorder="1" applyAlignment="1">
      <alignment vertical="top" wrapText="1"/>
    </xf>
    <xf numFmtId="4" fontId="7" fillId="3" borderId="3" xfId="1" applyNumberFormat="1" applyFont="1" applyFill="1" applyBorder="1" applyAlignment="1">
      <alignment vertical="top" wrapText="1"/>
    </xf>
    <xf numFmtId="0" fontId="55" fillId="0" borderId="0" xfId="1" applyFont="1" applyAlignment="1" applyProtection="1">
      <alignment vertical="top"/>
      <protection hidden="1"/>
    </xf>
    <xf numFmtId="4" fontId="57" fillId="0" borderId="0" xfId="1" applyNumberFormat="1" applyFont="1" applyAlignment="1" applyProtection="1">
      <alignment horizontal="center" vertical="center" wrapText="1"/>
      <protection hidden="1"/>
    </xf>
    <xf numFmtId="4" fontId="57" fillId="3" borderId="0" xfId="1" applyNumberFormat="1" applyFont="1" applyFill="1" applyAlignment="1" applyProtection="1">
      <alignment horizontal="right" vertical="top"/>
      <protection hidden="1"/>
    </xf>
    <xf numFmtId="0" fontId="57" fillId="3" borderId="0" xfId="1" applyFont="1" applyFill="1" applyAlignment="1" applyProtection="1">
      <alignment horizontal="center" vertical="top"/>
      <protection hidden="1"/>
    </xf>
    <xf numFmtId="4" fontId="55" fillId="0" borderId="0" xfId="1" applyNumberFormat="1" applyFont="1" applyAlignment="1" applyProtection="1">
      <alignment vertical="top"/>
      <protection hidden="1"/>
    </xf>
    <xf numFmtId="4" fontId="55" fillId="0" borderId="0" xfId="1" applyNumberFormat="1" applyFont="1" applyAlignment="1" applyProtection="1">
      <alignment horizontal="center" vertical="top"/>
      <protection hidden="1"/>
    </xf>
    <xf numFmtId="0" fontId="55" fillId="3" borderId="0" xfId="1" applyFont="1" applyFill="1" applyAlignment="1" applyProtection="1">
      <alignment horizontal="center" vertical="top"/>
      <protection hidden="1"/>
    </xf>
    <xf numFmtId="0" fontId="55" fillId="3" borderId="0" xfId="1" applyFont="1" applyFill="1" applyAlignment="1">
      <alignment horizontal="center" vertical="top"/>
    </xf>
    <xf numFmtId="0" fontId="57" fillId="0" borderId="0" xfId="1" applyFont="1" applyAlignment="1" applyProtection="1">
      <alignment horizontal="center" vertical="top"/>
      <protection hidden="1"/>
    </xf>
    <xf numFmtId="0" fontId="59" fillId="0" borderId="0" xfId="0" applyFont="1" applyAlignment="1">
      <alignment horizontal="justify" vertical="center"/>
    </xf>
    <xf numFmtId="0" fontId="58" fillId="0" borderId="0" xfId="1" applyFont="1" applyAlignment="1" applyProtection="1">
      <alignment vertical="top" wrapText="1"/>
      <protection hidden="1"/>
    </xf>
    <xf numFmtId="0" fontId="25" fillId="3" borderId="3" xfId="1" applyFont="1" applyFill="1" applyBorder="1" applyAlignment="1">
      <alignment horizontal="left" vertical="top" wrapText="1"/>
    </xf>
    <xf numFmtId="0" fontId="25" fillId="3" borderId="3" xfId="1" applyFont="1" applyFill="1" applyBorder="1" applyAlignment="1">
      <alignment horizontal="center" vertical="top"/>
    </xf>
    <xf numFmtId="0" fontId="24" fillId="3" borderId="3" xfId="1" applyFont="1" applyFill="1" applyBorder="1" applyAlignment="1" applyProtection="1">
      <alignment horizontal="center" vertical="top"/>
      <protection hidden="1"/>
    </xf>
    <xf numFmtId="4" fontId="22" fillId="0" borderId="3" xfId="1" applyNumberFormat="1" applyFont="1" applyBorder="1" applyAlignment="1">
      <alignment vertical="top"/>
    </xf>
    <xf numFmtId="0" fontId="24" fillId="0" borderId="3" xfId="1" applyFont="1" applyBorder="1" applyAlignment="1" applyProtection="1">
      <alignment horizontal="center" vertical="top"/>
      <protection hidden="1"/>
    </xf>
    <xf numFmtId="0" fontId="8" fillId="0" borderId="3" xfId="0" applyFont="1" applyBorder="1" applyAlignment="1">
      <alignment horizontal="left" vertical="center" wrapText="1"/>
    </xf>
    <xf numFmtId="4" fontId="14" fillId="0" borderId="3" xfId="5" applyNumberFormat="1" applyFont="1" applyFill="1" applyBorder="1" applyAlignment="1" applyProtection="1">
      <alignment horizontal="center" vertical="center"/>
    </xf>
    <xf numFmtId="0" fontId="8" fillId="0" borderId="3" xfId="0" applyFont="1" applyBorder="1" applyAlignment="1">
      <alignment vertical="top" wrapText="1"/>
    </xf>
    <xf numFmtId="4" fontId="54" fillId="3" borderId="3" xfId="0" applyNumberFormat="1" applyFont="1" applyFill="1" applyBorder="1" applyAlignment="1">
      <alignment horizontal="center" vertical="center"/>
    </xf>
    <xf numFmtId="0" fontId="25" fillId="0" borderId="3" xfId="1" applyFont="1" applyBorder="1" applyAlignment="1">
      <alignment vertical="top"/>
    </xf>
    <xf numFmtId="0" fontId="27" fillId="0" borderId="0" xfId="0" applyFont="1" applyAlignment="1">
      <alignment vertical="top"/>
    </xf>
    <xf numFmtId="0" fontId="45" fillId="0" borderId="0" xfId="0" applyFont="1" applyAlignment="1">
      <alignment vertical="center"/>
    </xf>
    <xf numFmtId="9" fontId="26" fillId="0" borderId="0" xfId="0" applyNumberFormat="1" applyFont="1" applyAlignment="1">
      <alignment vertical="top"/>
    </xf>
    <xf numFmtId="0" fontId="7" fillId="3" borderId="0" xfId="1" applyFont="1" applyFill="1" applyAlignment="1">
      <alignment horizontal="left" vertical="top" wrapText="1"/>
    </xf>
    <xf numFmtId="49" fontId="17" fillId="3" borderId="22" xfId="1" applyNumberFormat="1" applyFont="1" applyFill="1" applyBorder="1" applyAlignment="1">
      <alignment horizontal="center" vertical="top"/>
    </xf>
    <xf numFmtId="49" fontId="17" fillId="3" borderId="6" xfId="1" applyNumberFormat="1" applyFont="1" applyFill="1" applyBorder="1" applyAlignment="1">
      <alignment horizontal="center" vertical="top"/>
    </xf>
    <xf numFmtId="4" fontId="7" fillId="2" borderId="5" xfId="0" applyNumberFormat="1" applyFont="1" applyFill="1" applyBorder="1" applyAlignment="1" applyProtection="1">
      <alignment vertical="top" wrapText="1"/>
      <protection locked="0"/>
    </xf>
    <xf numFmtId="4" fontId="24" fillId="0" borderId="12" xfId="1" applyNumberFormat="1" applyFont="1" applyBorder="1" applyAlignment="1" applyProtection="1">
      <alignment horizontal="left" vertical="center" wrapText="1"/>
      <protection hidden="1"/>
    </xf>
    <xf numFmtId="4" fontId="24" fillId="0" borderId="7" xfId="1" applyNumberFormat="1" applyFont="1" applyBorder="1" applyAlignment="1" applyProtection="1">
      <alignment horizontal="left" vertical="center" wrapText="1"/>
      <protection hidden="1"/>
    </xf>
    <xf numFmtId="49" fontId="7" fillId="0" borderId="0" xfId="1" applyNumberFormat="1" applyFont="1" applyAlignment="1">
      <alignment horizontal="center" vertical="top"/>
    </xf>
    <xf numFmtId="9" fontId="25" fillId="0" borderId="0" xfId="1" applyNumberFormat="1" applyFont="1" applyAlignment="1">
      <alignment vertical="top"/>
    </xf>
    <xf numFmtId="4" fontId="7" fillId="3" borderId="0" xfId="1" applyNumberFormat="1" applyFont="1" applyFill="1" applyAlignment="1">
      <alignment vertical="top"/>
    </xf>
    <xf numFmtId="10" fontId="7" fillId="3" borderId="1" xfId="1" applyNumberFormat="1" applyFont="1" applyFill="1" applyBorder="1" applyAlignment="1">
      <alignment horizontal="center" vertical="center"/>
    </xf>
    <xf numFmtId="4" fontId="7" fillId="3" borderId="11" xfId="1" applyNumberFormat="1" applyFont="1" applyFill="1" applyBorder="1" applyAlignment="1">
      <alignment horizontal="center" vertical="center"/>
    </xf>
    <xf numFmtId="0" fontId="36" fillId="0" borderId="0" xfId="1" applyFont="1" applyAlignment="1">
      <alignment vertical="top"/>
    </xf>
    <xf numFmtId="0" fontId="7" fillId="0" borderId="0" xfId="1" applyFont="1" applyAlignment="1">
      <alignment vertical="top" wrapText="1"/>
    </xf>
    <xf numFmtId="0" fontId="26" fillId="4" borderId="0" xfId="0" applyFont="1" applyFill="1"/>
    <xf numFmtId="3" fontId="7" fillId="0" borderId="0" xfId="5" applyNumberFormat="1" applyFont="1" applyBorder="1" applyAlignment="1" applyProtection="1">
      <alignment vertical="top"/>
    </xf>
    <xf numFmtId="4" fontId="46" fillId="3" borderId="3" xfId="0" applyNumberFormat="1" applyFont="1" applyFill="1" applyBorder="1" applyAlignment="1">
      <alignment vertical="top"/>
    </xf>
    <xf numFmtId="3" fontId="46" fillId="3" borderId="3" xfId="0" applyNumberFormat="1" applyFont="1" applyFill="1" applyBorder="1" applyAlignment="1">
      <alignment horizontal="left" vertical="top" wrapText="1"/>
    </xf>
    <xf numFmtId="4" fontId="46" fillId="2" borderId="3" xfId="0" applyNumberFormat="1" applyFont="1" applyFill="1" applyBorder="1" applyAlignment="1" applyProtection="1">
      <alignment vertical="top"/>
      <protection locked="0"/>
    </xf>
    <xf numFmtId="3" fontId="46" fillId="2" borderId="3" xfId="0" applyNumberFormat="1" applyFont="1" applyFill="1" applyBorder="1" applyAlignment="1" applyProtection="1">
      <alignment horizontal="right" vertical="center" wrapText="1"/>
      <protection locked="0"/>
    </xf>
    <xf numFmtId="3" fontId="46" fillId="2" borderId="3" xfId="0" applyNumberFormat="1" applyFont="1" applyFill="1" applyBorder="1" applyAlignment="1" applyProtection="1">
      <alignment horizontal="center"/>
      <protection locked="0"/>
    </xf>
    <xf numFmtId="49" fontId="17" fillId="0" borderId="0" xfId="1" applyNumberFormat="1" applyFont="1" applyAlignment="1">
      <alignment horizontal="center" vertical="top"/>
    </xf>
    <xf numFmtId="0" fontId="63" fillId="0" borderId="0" xfId="1" applyFont="1" applyAlignment="1">
      <alignment vertical="top" wrapText="1"/>
    </xf>
    <xf numFmtId="4" fontId="64" fillId="0" borderId="0" xfId="1" applyNumberFormat="1" applyFont="1" applyAlignment="1">
      <alignment vertical="top"/>
    </xf>
    <xf numFmtId="9" fontId="64" fillId="0" borderId="0" xfId="1" applyNumberFormat="1" applyFont="1" applyAlignment="1">
      <alignment vertical="top"/>
    </xf>
    <xf numFmtId="9" fontId="65" fillId="0" borderId="0" xfId="1" applyNumberFormat="1" applyFont="1" applyAlignment="1">
      <alignment vertical="top"/>
    </xf>
    <xf numFmtId="0" fontId="65" fillId="0" borderId="0" xfId="1" applyFont="1" applyAlignment="1" applyProtection="1">
      <alignment vertical="top"/>
      <protection hidden="1"/>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0" fontId="66" fillId="0" borderId="3" xfId="0" applyFont="1" applyBorder="1" applyAlignment="1">
      <alignment horizontal="center" vertical="center"/>
    </xf>
    <xf numFmtId="0" fontId="67" fillId="0" borderId="3" xfId="0" applyFont="1" applyBorder="1" applyAlignment="1">
      <alignment horizontal="center" vertical="distributed" wrapText="1"/>
    </xf>
    <xf numFmtId="4" fontId="68" fillId="4" borderId="3" xfId="0" applyNumberFormat="1" applyFont="1" applyFill="1" applyBorder="1" applyAlignment="1">
      <alignment horizontal="center"/>
    </xf>
    <xf numFmtId="3" fontId="66" fillId="2" borderId="3" xfId="0" applyNumberFormat="1" applyFont="1" applyFill="1" applyBorder="1" applyAlignment="1" applyProtection="1">
      <alignment horizontal="right" vertical="center" wrapText="1"/>
      <protection locked="0"/>
    </xf>
    <xf numFmtId="4" fontId="66" fillId="2" borderId="3" xfId="0" applyNumberFormat="1" applyFont="1" applyFill="1" applyBorder="1" applyAlignment="1" applyProtection="1">
      <alignment horizontal="right" vertical="center" wrapText="1"/>
      <protection locked="0"/>
    </xf>
    <xf numFmtId="4" fontId="67" fillId="0" borderId="3" xfId="0" applyNumberFormat="1" applyFont="1" applyBorder="1" applyAlignment="1">
      <alignment horizontal="center"/>
    </xf>
    <xf numFmtId="4" fontId="67" fillId="4" borderId="3" xfId="0" applyNumberFormat="1" applyFont="1" applyFill="1" applyBorder="1" applyAlignment="1">
      <alignment horizontal="center"/>
    </xf>
    <xf numFmtId="3" fontId="66" fillId="0" borderId="0" xfId="0" applyNumberFormat="1" applyFont="1" applyAlignment="1">
      <alignment horizontal="right" vertical="top"/>
    </xf>
    <xf numFmtId="3" fontId="67" fillId="0" borderId="3" xfId="0" applyNumberFormat="1" applyFont="1" applyBorder="1" applyAlignment="1">
      <alignment horizontal="center" vertical="center"/>
    </xf>
    <xf numFmtId="0" fontId="66" fillId="0" borderId="3" xfId="0" applyFont="1" applyBorder="1" applyProtection="1">
      <protection hidden="1"/>
    </xf>
    <xf numFmtId="14" fontId="66" fillId="0" borderId="3" xfId="0" applyNumberFormat="1" applyFont="1" applyBorder="1" applyProtection="1">
      <protection hidden="1"/>
    </xf>
    <xf numFmtId="0" fontId="67" fillId="0" borderId="3" xfId="0" applyFont="1" applyBorder="1" applyProtection="1">
      <protection hidden="1"/>
    </xf>
    <xf numFmtId="3" fontId="66" fillId="0" borderId="0" xfId="0" applyNumberFormat="1" applyFont="1" applyAlignment="1" applyProtection="1">
      <alignment horizontal="right" vertical="top"/>
      <protection hidden="1"/>
    </xf>
    <xf numFmtId="0" fontId="66" fillId="0" borderId="0" xfId="0" applyFont="1" applyAlignment="1">
      <alignment horizontal="center" vertical="center"/>
    </xf>
    <xf numFmtId="4" fontId="67" fillId="3" borderId="0" xfId="0" applyNumberFormat="1" applyFont="1" applyFill="1" applyAlignment="1">
      <alignment horizontal="center"/>
    </xf>
    <xf numFmtId="4" fontId="66" fillId="3" borderId="3" xfId="0" applyNumberFormat="1" applyFont="1" applyFill="1" applyBorder="1" applyAlignment="1">
      <alignment vertical="top"/>
    </xf>
    <xf numFmtId="4" fontId="67" fillId="3" borderId="3" xfId="0" applyNumberFormat="1" applyFont="1" applyFill="1" applyBorder="1" applyAlignment="1">
      <alignment horizontal="center"/>
    </xf>
    <xf numFmtId="4" fontId="66" fillId="2" borderId="3" xfId="0" applyNumberFormat="1" applyFont="1" applyFill="1" applyBorder="1" applyAlignment="1" applyProtection="1">
      <alignment vertical="top"/>
      <protection locked="0"/>
    </xf>
    <xf numFmtId="4" fontId="67" fillId="2" borderId="7" xfId="0" applyNumberFormat="1" applyFont="1" applyFill="1" applyBorder="1" applyAlignment="1" applyProtection="1">
      <alignment horizontal="center"/>
      <protection locked="0"/>
    </xf>
    <xf numFmtId="4" fontId="67" fillId="2" borderId="8" xfId="0" applyNumberFormat="1" applyFont="1" applyFill="1" applyBorder="1" applyAlignment="1" applyProtection="1">
      <alignment horizontal="center"/>
      <protection locked="0"/>
    </xf>
    <xf numFmtId="164" fontId="69" fillId="5" borderId="3" xfId="5" applyNumberFormat="1" applyFont="1" applyFill="1" applyBorder="1" applyAlignment="1" applyProtection="1">
      <alignment horizontal="center"/>
    </xf>
    <xf numFmtId="0" fontId="66" fillId="0" borderId="0" xfId="0" applyFont="1"/>
    <xf numFmtId="4" fontId="67" fillId="0" borderId="3" xfId="0" applyNumberFormat="1" applyFont="1" applyBorder="1"/>
    <xf numFmtId="4" fontId="66" fillId="0" borderId="3" xfId="0" applyNumberFormat="1" applyFont="1" applyBorder="1" applyAlignment="1">
      <alignment horizontal="center"/>
    </xf>
    <xf numFmtId="4" fontId="66" fillId="0" borderId="3" xfId="0" applyNumberFormat="1" applyFont="1" applyBorder="1"/>
    <xf numFmtId="3" fontId="46" fillId="0" borderId="0" xfId="0" applyNumberFormat="1" applyFont="1" applyAlignment="1">
      <alignment horizontal="center"/>
    </xf>
    <xf numFmtId="0" fontId="7" fillId="2" borderId="3" xfId="0" applyFont="1" applyFill="1" applyBorder="1" applyAlignment="1" applyProtection="1">
      <alignment horizontal="right" vertical="center" wrapText="1"/>
      <protection locked="0"/>
    </xf>
    <xf numFmtId="0" fontId="70" fillId="0" borderId="0" xfId="0" applyFont="1" applyAlignment="1">
      <alignment vertical="top" wrapText="1"/>
    </xf>
    <xf numFmtId="0" fontId="7" fillId="3" borderId="0" xfId="1" applyFont="1" applyFill="1" applyAlignment="1">
      <alignment horizontal="left" vertical="top" wrapText="1"/>
    </xf>
    <xf numFmtId="0" fontId="27" fillId="0" borderId="0" xfId="0" applyFont="1" applyAlignment="1">
      <alignment vertical="top" wrapText="1"/>
    </xf>
    <xf numFmtId="0" fontId="27" fillId="0" borderId="0" xfId="0" applyFont="1" applyAlignment="1">
      <alignment horizontal="left" vertical="center"/>
    </xf>
    <xf numFmtId="0" fontId="33" fillId="0" borderId="0" xfId="0" applyFont="1" applyAlignment="1">
      <alignment horizontal="left" vertical="top" wrapText="1"/>
    </xf>
    <xf numFmtId="0" fontId="31" fillId="0" borderId="0" xfId="1" applyFont="1" applyAlignment="1">
      <alignment horizontal="left" vertical="top" wrapText="1"/>
    </xf>
    <xf numFmtId="0" fontId="27" fillId="0" borderId="0" xfId="1" applyFont="1" applyAlignment="1">
      <alignment horizontal="left" vertical="top" wrapText="1"/>
    </xf>
    <xf numFmtId="0" fontId="26" fillId="0" borderId="0" xfId="0" applyFont="1" applyAlignment="1">
      <alignment horizontal="left" vertical="top" wrapText="1"/>
    </xf>
    <xf numFmtId="0" fontId="27" fillId="0" borderId="0" xfId="0" applyFont="1" applyAlignment="1">
      <alignment horizontal="left" vertical="top" wrapText="1"/>
    </xf>
    <xf numFmtId="0" fontId="10" fillId="3" borderId="0" xfId="0" applyFont="1" applyFill="1" applyAlignment="1">
      <alignment horizontal="left" vertical="center" wrapText="1"/>
    </xf>
    <xf numFmtId="0" fontId="60" fillId="0" borderId="0" xfId="0" applyFont="1" applyAlignment="1">
      <alignment vertical="top" wrapText="1"/>
    </xf>
    <xf numFmtId="0" fontId="45" fillId="0" borderId="19" xfId="0" applyFont="1" applyBorder="1" applyAlignment="1">
      <alignment horizontal="center" vertical="center" wrapText="1"/>
    </xf>
    <xf numFmtId="49" fontId="17" fillId="3" borderId="6" xfId="1" applyNumberFormat="1" applyFont="1" applyFill="1" applyBorder="1" applyAlignment="1">
      <alignment horizontal="center" vertical="top"/>
    </xf>
    <xf numFmtId="49" fontId="17" fillId="3" borderId="25" xfId="1" applyNumberFormat="1" applyFont="1" applyFill="1" applyBorder="1" applyAlignment="1">
      <alignment horizontal="center" vertical="top"/>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16" fillId="0" borderId="1" xfId="0" applyFont="1" applyBorder="1" applyAlignment="1">
      <alignment horizontal="left" vertical="center" wrapText="1"/>
    </xf>
    <xf numFmtId="0" fontId="16" fillId="0" borderId="21" xfId="0" applyFont="1" applyBorder="1" applyAlignment="1">
      <alignment horizontal="left" vertical="center" wrapText="1"/>
    </xf>
    <xf numFmtId="0" fontId="16" fillId="0" borderId="23" xfId="0" applyFont="1" applyBorder="1" applyAlignment="1">
      <alignment horizontal="left" vertical="center" wrapText="1"/>
    </xf>
    <xf numFmtId="0" fontId="16" fillId="0" borderId="0" xfId="0" applyFont="1" applyAlignment="1">
      <alignment horizontal="left" vertical="center" wrapText="1"/>
    </xf>
    <xf numFmtId="0" fontId="16" fillId="0" borderId="24" xfId="0" applyFont="1" applyBorder="1" applyAlignment="1">
      <alignment horizontal="left" vertical="center"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center"/>
    </xf>
    <xf numFmtId="4" fontId="24" fillId="0" borderId="3" xfId="1" applyNumberFormat="1" applyFont="1" applyBorder="1" applyAlignment="1" applyProtection="1">
      <alignment horizontal="left" vertical="center" wrapText="1"/>
      <protection hidden="1"/>
    </xf>
    <xf numFmtId="0" fontId="8" fillId="0" borderId="3" xfId="1" applyFont="1" applyBorder="1" applyAlignment="1">
      <alignment vertical="top" wrapText="1"/>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24" fillId="3" borderId="3" xfId="1" applyFont="1" applyFill="1" applyBorder="1" applyAlignment="1" applyProtection="1">
      <alignment horizontal="left" vertical="top"/>
      <protection hidden="1"/>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7" fillId="4" borderId="1" xfId="0" applyFont="1" applyFill="1" applyBorder="1" applyAlignment="1">
      <alignment horizontal="center" vertical="distributed" wrapText="1"/>
    </xf>
    <xf numFmtId="0" fontId="47" fillId="0" borderId="3" xfId="0" applyFont="1" applyBorder="1" applyAlignment="1">
      <alignment horizontal="left" vertical="distributed" wrapText="1"/>
    </xf>
    <xf numFmtId="4" fontId="46" fillId="0" borderId="3" xfId="0" applyNumberFormat="1" applyFont="1" applyBorder="1" applyAlignment="1">
      <alignment horizontal="center" vertical="distributed"/>
    </xf>
    <xf numFmtId="0" fontId="50" fillId="3" borderId="3" xfId="0" applyFont="1" applyFill="1" applyBorder="1" applyAlignment="1">
      <alignment horizontal="left"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xf numFmtId="4" fontId="23" fillId="4" borderId="4" xfId="1" applyNumberFormat="1" applyFont="1" applyFill="1" applyBorder="1" applyAlignment="1">
      <alignment horizontal="center" vertical="top"/>
    </xf>
    <xf numFmtId="4" fontId="23" fillId="4" borderId="2" xfId="1" applyNumberFormat="1" applyFont="1" applyFill="1" applyBorder="1" applyAlignment="1">
      <alignment horizontal="center" vertical="top"/>
    </xf>
    <xf numFmtId="4" fontId="23" fillId="4" borderId="5" xfId="1" applyNumberFormat="1" applyFont="1" applyFill="1" applyBorder="1" applyAlignment="1">
      <alignment horizontal="center" vertical="top"/>
    </xf>
    <xf numFmtId="2" fontId="8" fillId="0" borderId="0" xfId="0" applyNumberFormat="1" applyFont="1" applyAlignment="1">
      <alignment horizontal="left" vertical="center" wrapText="1"/>
    </xf>
    <xf numFmtId="2" fontId="8" fillId="3" borderId="0" xfId="0" applyNumberFormat="1" applyFont="1" applyFill="1" applyAlignment="1">
      <alignment horizontal="left" vertical="center" wrapText="1"/>
    </xf>
    <xf numFmtId="0" fontId="23" fillId="0" borderId="3" xfId="0" applyFont="1" applyBorder="1" applyAlignment="1">
      <alignment horizontal="center" vertical="center" wrapText="1"/>
    </xf>
    <xf numFmtId="0" fontId="8" fillId="0" borderId="3" xfId="0" applyFont="1" applyBorder="1" applyAlignment="1">
      <alignment horizontal="center" vertical="center" wrapText="1"/>
    </xf>
    <xf numFmtId="4" fontId="7" fillId="0" borderId="6" xfId="0" applyNumberFormat="1" applyFont="1" applyBorder="1" applyAlignment="1">
      <alignment horizontal="left" wrapText="1"/>
    </xf>
    <xf numFmtId="4" fontId="7" fillId="0" borderId="0" xfId="0" applyNumberFormat="1" applyFont="1" applyAlignment="1">
      <alignment horizontal="left" wrapText="1"/>
    </xf>
    <xf numFmtId="4" fontId="8" fillId="11" borderId="4" xfId="0" applyNumberFormat="1" applyFont="1" applyFill="1" applyBorder="1" applyAlignment="1">
      <alignment horizontal="center" wrapText="1"/>
    </xf>
    <xf numFmtId="4" fontId="8" fillId="11" borderId="5" xfId="0" applyNumberFormat="1" applyFont="1" applyFill="1" applyBorder="1" applyAlignment="1">
      <alignment horizontal="center"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xfId="5" builtinId="5"/>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mpany/Lucia%20Brabete/1%20Machete%202021-2027/Machete%20consultare/Macheta%20Lucia-%20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Matrice Corelare Buget cu Deviz"/>
      <sheetName val="Buget_cerere"/>
      <sheetName val="Buget Obiective"/>
      <sheetName val="Buget Categorii Cheltuieli"/>
      <sheetName val="Funding Gap"/>
      <sheetName val="Amortizare"/>
      <sheetName val="Export SMIS"/>
      <sheetName val="Buget Sintetic"/>
    </sheetNames>
    <sheetDataSet>
      <sheetData sheetId="0"/>
      <sheetData sheetId="1"/>
      <sheetData sheetId="2">
        <row r="92">
          <cell r="C92">
            <v>0</v>
          </cell>
          <cell r="D92">
            <v>0</v>
          </cell>
          <cell r="E92">
            <v>0</v>
          </cell>
          <cell r="F92">
            <v>0</v>
          </cell>
          <cell r="G92">
            <v>0</v>
          </cell>
          <cell r="H92">
            <v>0</v>
          </cell>
          <cell r="I92">
            <v>0</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P79"/>
  <sheetViews>
    <sheetView workbookViewId="0">
      <selection activeCell="R43" sqref="R43"/>
    </sheetView>
  </sheetViews>
  <sheetFormatPr defaultColWidth="8.85546875" defaultRowHeight="12.75" x14ac:dyDescent="0.2"/>
  <cols>
    <col min="1" max="1" width="3.7109375" style="27" customWidth="1"/>
    <col min="2" max="2" width="22" style="27" customWidth="1"/>
    <col min="3" max="4" width="8.85546875" style="27"/>
    <col min="5" max="5" width="14.5703125" style="27" customWidth="1"/>
    <col min="6" max="6" width="4.7109375" style="27" customWidth="1"/>
    <col min="7" max="10" width="8.85546875" style="27"/>
    <col min="11" max="11" width="12.5703125" style="27" bestFit="1" customWidth="1"/>
    <col min="12" max="12" width="11.28515625" style="27" bestFit="1" customWidth="1"/>
    <col min="13" max="16384" width="8.85546875" style="27"/>
  </cols>
  <sheetData>
    <row r="1" spans="1:15" x14ac:dyDescent="0.2">
      <c r="A1" s="26" t="s">
        <v>214</v>
      </c>
    </row>
    <row r="2" spans="1:15" ht="8.4499999999999993" customHeight="1" x14ac:dyDescent="0.2"/>
    <row r="3" spans="1:15" ht="15.6" customHeight="1" x14ac:dyDescent="0.2">
      <c r="A3" s="30"/>
      <c r="B3" s="27" t="s">
        <v>220</v>
      </c>
    </row>
    <row r="4" spans="1:15" ht="15.6" customHeight="1" x14ac:dyDescent="0.2">
      <c r="A4" s="30"/>
      <c r="B4" s="27" t="s">
        <v>207</v>
      </c>
    </row>
    <row r="5" spans="1:15" x14ac:dyDescent="0.2">
      <c r="A5" s="30"/>
      <c r="B5" s="458" t="s">
        <v>471</v>
      </c>
      <c r="C5" s="458"/>
      <c r="D5" s="458"/>
      <c r="E5" s="458"/>
      <c r="F5" s="458"/>
      <c r="G5" s="458"/>
      <c r="H5" s="458"/>
      <c r="I5" s="458"/>
      <c r="J5" s="458"/>
      <c r="K5" s="458"/>
      <c r="L5" s="458"/>
      <c r="M5" s="458"/>
      <c r="N5" s="458"/>
      <c r="O5" s="30"/>
    </row>
    <row r="6" spans="1:15" x14ac:dyDescent="0.2">
      <c r="A6" s="30"/>
      <c r="B6" s="31"/>
      <c r="C6" s="31"/>
      <c r="D6" s="31"/>
      <c r="E6" s="31"/>
      <c r="F6" s="31"/>
      <c r="G6" s="31"/>
      <c r="H6" s="31"/>
      <c r="I6" s="31"/>
      <c r="J6" s="31"/>
      <c r="K6" s="31"/>
      <c r="L6" s="31"/>
      <c r="M6" s="31"/>
      <c r="N6" s="31"/>
      <c r="O6" s="30"/>
    </row>
    <row r="7" spans="1:15" ht="31.9" customHeight="1" x14ac:dyDescent="0.2">
      <c r="A7" s="30"/>
      <c r="B7" s="454" t="s">
        <v>476</v>
      </c>
      <c r="C7" s="454"/>
      <c r="D7" s="454"/>
      <c r="E7" s="454"/>
      <c r="F7" s="454"/>
      <c r="G7" s="454"/>
      <c r="H7" s="454"/>
      <c r="I7" s="454"/>
      <c r="J7" s="454"/>
      <c r="K7" s="454"/>
      <c r="L7" s="454"/>
      <c r="M7" s="454"/>
      <c r="N7" s="454"/>
      <c r="O7" s="454"/>
    </row>
    <row r="8" spans="1:15" ht="10.9" customHeight="1" x14ac:dyDescent="0.2">
      <c r="A8" s="30"/>
      <c r="B8" s="262"/>
      <c r="C8" s="262"/>
      <c r="D8" s="262"/>
      <c r="E8" s="262"/>
      <c r="F8" s="262"/>
      <c r="G8" s="262"/>
      <c r="H8" s="262"/>
      <c r="I8" s="262"/>
      <c r="J8" s="262"/>
      <c r="K8" s="262"/>
      <c r="L8" s="262"/>
      <c r="M8" s="262"/>
      <c r="N8" s="262"/>
      <c r="O8" s="262"/>
    </row>
    <row r="9" spans="1:15" s="33" customFormat="1" x14ac:dyDescent="0.2">
      <c r="A9" s="32"/>
      <c r="B9" s="454" t="s">
        <v>226</v>
      </c>
      <c r="C9" s="454"/>
      <c r="D9" s="454"/>
      <c r="E9" s="454"/>
      <c r="F9" s="454"/>
      <c r="G9" s="454"/>
      <c r="H9" s="454"/>
      <c r="I9" s="454"/>
      <c r="J9" s="454"/>
      <c r="K9" s="454"/>
      <c r="L9" s="454"/>
      <c r="M9" s="454"/>
      <c r="N9" s="454"/>
      <c r="O9" s="454"/>
    </row>
    <row r="10" spans="1:15" ht="20.45" customHeight="1" x14ac:dyDescent="0.2">
      <c r="A10" s="30"/>
      <c r="B10" s="458" t="s">
        <v>208</v>
      </c>
      <c r="C10" s="458"/>
      <c r="D10" s="458"/>
      <c r="E10" s="458"/>
      <c r="F10" s="458"/>
      <c r="G10" s="458"/>
      <c r="H10" s="458"/>
      <c r="I10" s="458"/>
      <c r="J10" s="458"/>
      <c r="K10" s="458"/>
      <c r="L10" s="458"/>
      <c r="M10" s="458"/>
      <c r="N10" s="458"/>
      <c r="O10" s="30"/>
    </row>
    <row r="11" spans="1:15" ht="16.899999999999999" hidden="1" customHeight="1" x14ac:dyDescent="0.2">
      <c r="A11" s="30"/>
      <c r="B11" s="27" t="s">
        <v>209</v>
      </c>
      <c r="C11" s="31"/>
      <c r="D11" s="31"/>
      <c r="E11" s="31"/>
      <c r="F11" s="34">
        <v>0.1</v>
      </c>
      <c r="G11" s="458" t="s">
        <v>212</v>
      </c>
      <c r="H11" s="458"/>
      <c r="I11" s="458"/>
      <c r="J11" s="458"/>
      <c r="K11" s="458"/>
      <c r="L11" s="458"/>
      <c r="M11" s="458"/>
      <c r="N11" s="458"/>
      <c r="O11" s="458"/>
    </row>
    <row r="12" spans="1:15" ht="9" customHeight="1" x14ac:dyDescent="0.2">
      <c r="A12" s="30"/>
      <c r="B12" s="458"/>
      <c r="C12" s="458"/>
      <c r="D12" s="458"/>
      <c r="E12" s="458"/>
      <c r="F12" s="458"/>
      <c r="G12" s="458"/>
      <c r="H12" s="458"/>
      <c r="I12" s="458"/>
      <c r="J12" s="458"/>
      <c r="K12" s="458"/>
      <c r="L12" s="458"/>
      <c r="M12" s="458"/>
      <c r="N12" s="458"/>
      <c r="O12" s="458"/>
    </row>
    <row r="13" spans="1:15" ht="27.6" customHeight="1" x14ac:dyDescent="0.2">
      <c r="A13" s="30"/>
      <c r="B13" s="458" t="s">
        <v>210</v>
      </c>
      <c r="C13" s="458"/>
      <c r="D13" s="458"/>
      <c r="E13" s="458"/>
      <c r="F13" s="391">
        <v>0.1</v>
      </c>
      <c r="G13" s="452" t="s">
        <v>632</v>
      </c>
      <c r="H13" s="452"/>
      <c r="I13" s="452"/>
      <c r="J13" s="452"/>
      <c r="K13" s="452"/>
      <c r="L13" s="452"/>
      <c r="M13" s="452"/>
      <c r="N13" s="452"/>
      <c r="O13" s="452"/>
    </row>
    <row r="14" spans="1:15" ht="28.9" customHeight="1" x14ac:dyDescent="0.2">
      <c r="A14" s="30"/>
      <c r="B14" s="458" t="s">
        <v>479</v>
      </c>
      <c r="C14" s="458"/>
      <c r="D14" s="458"/>
      <c r="E14" s="458"/>
      <c r="F14" s="391">
        <v>0.15</v>
      </c>
      <c r="G14" s="452" t="s">
        <v>633</v>
      </c>
      <c r="H14" s="452">
        <v>0.15</v>
      </c>
      <c r="I14" s="452"/>
      <c r="J14" s="452"/>
      <c r="K14" s="452"/>
      <c r="L14" s="452"/>
      <c r="M14" s="452"/>
      <c r="N14" s="452"/>
      <c r="O14" s="452"/>
    </row>
    <row r="15" spans="1:15" ht="24" customHeight="1" x14ac:dyDescent="0.2">
      <c r="A15" s="30"/>
      <c r="B15" s="458" t="s">
        <v>211</v>
      </c>
      <c r="C15" s="458"/>
      <c r="D15" s="458"/>
      <c r="E15" s="458"/>
      <c r="F15" s="391">
        <v>0.1</v>
      </c>
      <c r="G15" s="452" t="s">
        <v>714</v>
      </c>
      <c r="H15" s="452"/>
      <c r="I15" s="452"/>
      <c r="J15" s="452"/>
      <c r="K15" s="452"/>
      <c r="L15" s="452"/>
      <c r="M15" s="452"/>
      <c r="N15" s="452"/>
      <c r="O15" s="452"/>
    </row>
    <row r="16" spans="1:15" ht="54.6" customHeight="1" x14ac:dyDescent="0.2">
      <c r="A16" s="30"/>
      <c r="B16" s="458" t="s">
        <v>519</v>
      </c>
      <c r="C16" s="458"/>
      <c r="D16" s="458"/>
      <c r="E16" s="458"/>
      <c r="F16" s="391">
        <v>0.02</v>
      </c>
      <c r="G16" s="452" t="s">
        <v>634</v>
      </c>
      <c r="H16" s="452"/>
      <c r="I16" s="452"/>
      <c r="J16" s="452"/>
      <c r="K16" s="452"/>
      <c r="L16" s="452"/>
      <c r="M16" s="452"/>
      <c r="N16" s="452"/>
      <c r="O16" s="452"/>
    </row>
    <row r="17" spans="1:16" ht="9" customHeight="1" x14ac:dyDescent="0.2">
      <c r="B17" s="458"/>
      <c r="C17" s="458"/>
      <c r="D17" s="458"/>
      <c r="E17" s="458"/>
      <c r="F17" s="34"/>
      <c r="G17" s="452"/>
      <c r="H17" s="452"/>
      <c r="I17" s="452"/>
      <c r="J17" s="452"/>
      <c r="K17" s="452"/>
      <c r="L17" s="452"/>
      <c r="M17" s="452"/>
      <c r="N17" s="452"/>
      <c r="O17" s="452"/>
    </row>
    <row r="18" spans="1:16" s="26" customFormat="1" x14ac:dyDescent="0.2">
      <c r="B18" s="26" t="s">
        <v>213</v>
      </c>
    </row>
    <row r="19" spans="1:16" x14ac:dyDescent="0.2">
      <c r="B19" s="27" t="s">
        <v>215</v>
      </c>
    </row>
    <row r="20" spans="1:16" x14ac:dyDescent="0.2">
      <c r="B20" s="27" t="s">
        <v>223</v>
      </c>
      <c r="F20" s="34">
        <v>0.05</v>
      </c>
      <c r="G20" s="453" t="s">
        <v>366</v>
      </c>
      <c r="H20" s="453"/>
      <c r="I20" s="453"/>
      <c r="J20" s="453"/>
      <c r="K20" s="453"/>
      <c r="L20" s="453"/>
      <c r="M20" s="453"/>
      <c r="N20" s="453"/>
    </row>
    <row r="21" spans="1:16" x14ac:dyDescent="0.2">
      <c r="B21" s="27" t="s">
        <v>224</v>
      </c>
    </row>
    <row r="22" spans="1:16" x14ac:dyDescent="0.2">
      <c r="B22" s="27" t="s">
        <v>216</v>
      </c>
      <c r="K22" s="35">
        <f>Buget_cerere!E56</f>
        <v>0</v>
      </c>
      <c r="L22" s="35">
        <f>K22*F20</f>
        <v>0</v>
      </c>
    </row>
    <row r="23" spans="1:16" x14ac:dyDescent="0.2">
      <c r="B23" s="27" t="s">
        <v>217</v>
      </c>
    </row>
    <row r="24" spans="1:16" ht="40.15" customHeight="1" x14ac:dyDescent="0.2">
      <c r="B24" s="458" t="s">
        <v>732</v>
      </c>
      <c r="C24" s="458"/>
      <c r="D24" s="458"/>
      <c r="E24" s="458"/>
      <c r="F24" s="458"/>
      <c r="G24" s="458"/>
      <c r="H24" s="458"/>
      <c r="I24" s="458"/>
      <c r="J24" s="458"/>
      <c r="K24" s="458"/>
      <c r="L24" s="458"/>
      <c r="M24" s="458"/>
      <c r="N24" s="458"/>
      <c r="O24" s="458"/>
      <c r="P24" s="30"/>
    </row>
    <row r="25" spans="1:16" ht="7.9" customHeight="1" x14ac:dyDescent="0.2"/>
    <row r="26" spans="1:16" hidden="1" x14ac:dyDescent="0.2">
      <c r="B26" s="27" t="s">
        <v>472</v>
      </c>
    </row>
    <row r="27" spans="1:16" hidden="1" x14ac:dyDescent="0.2">
      <c r="A27" s="36"/>
      <c r="B27" s="455" t="s">
        <v>247</v>
      </c>
      <c r="C27" s="455"/>
      <c r="D27" s="455"/>
      <c r="E27" s="455"/>
      <c r="F27" s="455"/>
      <c r="G27" s="455"/>
      <c r="H27" s="455"/>
      <c r="I27" s="455"/>
      <c r="J27" s="455"/>
      <c r="K27" s="455"/>
      <c r="L27" s="455"/>
      <c r="M27" s="455"/>
    </row>
    <row r="28" spans="1:16" hidden="1" x14ac:dyDescent="0.2">
      <c r="A28" s="36"/>
      <c r="B28" s="455" t="s">
        <v>221</v>
      </c>
      <c r="C28" s="455"/>
      <c r="D28" s="455"/>
      <c r="E28" s="455"/>
      <c r="F28" s="455"/>
      <c r="G28" s="455"/>
      <c r="H28" s="455"/>
      <c r="I28" s="455"/>
      <c r="J28" s="455"/>
      <c r="K28" s="455"/>
      <c r="L28" s="455"/>
      <c r="M28" s="455"/>
    </row>
    <row r="29" spans="1:16" ht="24" hidden="1" customHeight="1" x14ac:dyDescent="0.2">
      <c r="A29" s="37"/>
      <c r="B29" s="456" t="s">
        <v>222</v>
      </c>
      <c r="C29" s="456"/>
      <c r="D29" s="456"/>
      <c r="E29" s="456"/>
      <c r="F29" s="456"/>
      <c r="G29" s="456"/>
      <c r="H29" s="456"/>
      <c r="I29" s="456"/>
      <c r="J29" s="456"/>
      <c r="K29" s="456"/>
      <c r="L29" s="456"/>
      <c r="M29" s="456"/>
    </row>
    <row r="30" spans="1:16" hidden="1" x14ac:dyDescent="0.2"/>
    <row r="31" spans="1:16" x14ac:dyDescent="0.2">
      <c r="B31" s="26" t="s">
        <v>218</v>
      </c>
    </row>
    <row r="32" spans="1:16" x14ac:dyDescent="0.2">
      <c r="B32" s="27" t="s">
        <v>219</v>
      </c>
    </row>
    <row r="33" spans="1:16" ht="8.4499999999999993" customHeight="1" x14ac:dyDescent="0.2"/>
    <row r="34" spans="1:16" ht="12.6" customHeight="1" x14ac:dyDescent="0.2">
      <c r="B34" s="454" t="s">
        <v>473</v>
      </c>
      <c r="C34" s="454"/>
      <c r="D34" s="458" t="s">
        <v>474</v>
      </c>
      <c r="E34" s="458"/>
      <c r="F34" s="458"/>
      <c r="G34" s="458"/>
      <c r="H34" s="458"/>
      <c r="I34" s="458"/>
      <c r="J34" s="458"/>
      <c r="K34" s="458"/>
      <c r="L34" s="458"/>
      <c r="M34" s="458"/>
      <c r="N34" s="458"/>
      <c r="O34" s="458"/>
    </row>
    <row r="35" spans="1:16" ht="12.6" customHeight="1" x14ac:dyDescent="0.2">
      <c r="B35" s="262"/>
      <c r="C35" s="262"/>
      <c r="D35" s="31"/>
      <c r="E35" s="31"/>
      <c r="F35" s="31"/>
      <c r="G35" s="31"/>
      <c r="H35" s="31"/>
      <c r="I35" s="31"/>
      <c r="J35" s="31"/>
      <c r="K35" s="31"/>
      <c r="L35" s="31"/>
      <c r="M35" s="31"/>
      <c r="N35" s="31"/>
      <c r="O35" s="31"/>
    </row>
    <row r="36" spans="1:16" ht="12.6" customHeight="1" x14ac:dyDescent="0.2">
      <c r="A36" s="32"/>
      <c r="B36" s="454" t="s">
        <v>477</v>
      </c>
      <c r="C36" s="454"/>
      <c r="D36" s="454"/>
      <c r="E36" s="454"/>
      <c r="F36" s="454"/>
      <c r="G36" s="454"/>
      <c r="H36" s="454"/>
      <c r="I36" s="454"/>
      <c r="J36" s="454"/>
      <c r="K36" s="454"/>
      <c r="L36" s="454"/>
      <c r="M36" s="454"/>
      <c r="N36" s="454"/>
      <c r="O36" s="454"/>
    </row>
    <row r="38" spans="1:16" s="389" customFormat="1" ht="29.45" customHeight="1" x14ac:dyDescent="0.2">
      <c r="B38" s="460" t="s">
        <v>728</v>
      </c>
      <c r="C38" s="460"/>
      <c r="D38" s="460"/>
      <c r="E38" s="460"/>
      <c r="F38" s="460"/>
      <c r="G38" s="460"/>
      <c r="H38" s="460"/>
      <c r="I38" s="460"/>
      <c r="J38" s="460"/>
      <c r="K38" s="460"/>
      <c r="L38" s="460"/>
      <c r="M38" s="460"/>
      <c r="N38" s="460"/>
      <c r="O38" s="460"/>
    </row>
    <row r="39" spans="1:16" x14ac:dyDescent="0.2">
      <c r="B39" s="26" t="s">
        <v>77</v>
      </c>
      <c r="C39" s="26"/>
      <c r="D39" s="28">
        <v>8.0500000000000002E-2</v>
      </c>
      <c r="F39" s="332" t="s">
        <v>739</v>
      </c>
      <c r="G39" s="332"/>
      <c r="H39" s="405">
        <v>4.9753999999999996</v>
      </c>
      <c r="I39" s="333"/>
    </row>
    <row r="40" spans="1:16" ht="30.6" customHeight="1" x14ac:dyDescent="0.2">
      <c r="B40" s="458" t="s">
        <v>729</v>
      </c>
      <c r="C40" s="458"/>
      <c r="D40" s="458"/>
      <c r="E40" s="458"/>
      <c r="F40" s="458"/>
      <c r="G40" s="458"/>
      <c r="H40" s="458"/>
      <c r="I40" s="458"/>
      <c r="J40" s="458"/>
      <c r="K40" s="458"/>
      <c r="L40" s="458"/>
      <c r="M40" s="458"/>
      <c r="N40" s="458"/>
      <c r="O40" s="458"/>
      <c r="P40" s="458"/>
    </row>
    <row r="41" spans="1:16" ht="18.600000000000001" customHeight="1" x14ac:dyDescent="0.2">
      <c r="B41" s="390" t="s">
        <v>731</v>
      </c>
      <c r="C41" s="31"/>
      <c r="D41" s="31"/>
      <c r="E41" s="31"/>
      <c r="F41" s="31"/>
      <c r="G41" s="31"/>
      <c r="H41" s="31"/>
      <c r="I41" s="31"/>
      <c r="J41" s="31"/>
      <c r="K41" s="31"/>
      <c r="L41" s="31"/>
      <c r="M41" s="31"/>
      <c r="N41" s="31"/>
      <c r="O41" s="31"/>
      <c r="P41" s="31"/>
    </row>
    <row r="42" spans="1:16" ht="13.15" customHeight="1" x14ac:dyDescent="0.2">
      <c r="B42" s="390" t="s">
        <v>730</v>
      </c>
      <c r="C42" s="31"/>
      <c r="D42" s="31"/>
      <c r="E42" s="31"/>
      <c r="F42" s="31"/>
      <c r="G42" s="31"/>
      <c r="H42" s="31"/>
      <c r="I42" s="31"/>
      <c r="J42" s="31"/>
      <c r="K42" s="31"/>
      <c r="L42" s="31"/>
      <c r="M42" s="31"/>
      <c r="N42" s="31"/>
      <c r="O42" s="31"/>
      <c r="P42" s="31"/>
    </row>
    <row r="43" spans="1:16" ht="7.9" customHeight="1" x14ac:dyDescent="0.2">
      <c r="B43" s="390"/>
      <c r="C43" s="31"/>
      <c r="D43" s="31"/>
      <c r="E43" s="31"/>
      <c r="F43" s="31"/>
      <c r="G43" s="31"/>
      <c r="H43" s="31"/>
      <c r="I43" s="31"/>
      <c r="J43" s="31"/>
      <c r="K43" s="31"/>
      <c r="L43" s="31"/>
      <c r="M43" s="31"/>
      <c r="N43" s="31"/>
      <c r="O43" s="31"/>
      <c r="P43" s="31"/>
    </row>
    <row r="44" spans="1:16" ht="18" customHeight="1" x14ac:dyDescent="0.2">
      <c r="B44" s="262" t="s">
        <v>475</v>
      </c>
      <c r="C44" s="458" t="s">
        <v>497</v>
      </c>
      <c r="D44" s="458"/>
      <c r="E44" s="458"/>
      <c r="F44" s="458"/>
      <c r="G44" s="458"/>
      <c r="H44" s="458"/>
      <c r="I44" s="458"/>
      <c r="J44" s="458"/>
      <c r="K44" s="458"/>
      <c r="L44" s="458"/>
      <c r="M44" s="458"/>
      <c r="N44" s="458"/>
      <c r="O44" s="458"/>
      <c r="P44" s="31"/>
    </row>
    <row r="45" spans="1:16" ht="19.899999999999999" customHeight="1" x14ac:dyDescent="0.2">
      <c r="A45" s="32"/>
      <c r="B45" s="454" t="s">
        <v>743</v>
      </c>
      <c r="C45" s="454"/>
      <c r="D45" s="454"/>
      <c r="E45" s="454"/>
      <c r="F45" s="454"/>
      <c r="G45" s="454"/>
      <c r="H45" s="454"/>
      <c r="I45" s="454"/>
      <c r="J45" s="454"/>
      <c r="K45" s="454"/>
      <c r="L45" s="454"/>
      <c r="M45" s="454"/>
      <c r="N45" s="454"/>
      <c r="O45" s="454"/>
    </row>
    <row r="46" spans="1:16" ht="21.6" customHeight="1" x14ac:dyDescent="0.2">
      <c r="B46" s="459" t="s">
        <v>367</v>
      </c>
      <c r="C46" s="459"/>
      <c r="D46" s="459"/>
      <c r="E46" s="459"/>
      <c r="F46" s="459"/>
      <c r="G46" s="459"/>
      <c r="H46" s="459"/>
      <c r="I46" s="459"/>
      <c r="J46" s="459"/>
      <c r="K46" s="459"/>
      <c r="L46" s="459"/>
      <c r="M46" s="459"/>
      <c r="N46" s="459"/>
      <c r="O46" s="459"/>
    </row>
    <row r="47" spans="1:16" ht="7.9" customHeight="1" x14ac:dyDescent="0.2"/>
    <row r="48" spans="1:16" ht="12.6" customHeight="1" x14ac:dyDescent="0.2">
      <c r="A48" s="32"/>
      <c r="B48" s="454" t="s">
        <v>742</v>
      </c>
      <c r="C48" s="454"/>
      <c r="D48" s="454"/>
      <c r="E48" s="454"/>
      <c r="F48" s="454"/>
      <c r="G48" s="454"/>
      <c r="H48" s="454"/>
      <c r="I48" s="454"/>
      <c r="J48" s="454"/>
      <c r="K48" s="454"/>
      <c r="L48" s="454"/>
      <c r="M48" s="454"/>
      <c r="N48" s="454"/>
      <c r="O48" s="454"/>
    </row>
    <row r="49" spans="1:16" ht="9.6" customHeight="1" x14ac:dyDescent="0.2">
      <c r="A49" s="32"/>
      <c r="B49" s="97"/>
      <c r="C49" s="97"/>
      <c r="D49" s="97"/>
      <c r="E49" s="97"/>
      <c r="F49" s="97"/>
      <c r="G49" s="97"/>
      <c r="H49" s="97"/>
      <c r="I49" s="97"/>
      <c r="J49" s="97"/>
      <c r="K49" s="97"/>
      <c r="L49" s="97"/>
      <c r="M49" s="97"/>
      <c r="N49" s="97"/>
      <c r="O49" s="97"/>
    </row>
    <row r="50" spans="1:16" x14ac:dyDescent="0.2">
      <c r="B50" s="457" t="s">
        <v>368</v>
      </c>
      <c r="C50" s="457"/>
      <c r="D50" s="457"/>
      <c r="E50" s="457"/>
      <c r="F50" s="457"/>
      <c r="G50" s="457"/>
      <c r="H50" s="457"/>
      <c r="I50" s="457"/>
      <c r="J50" s="457"/>
      <c r="K50" s="457"/>
      <c r="L50" s="457"/>
      <c r="M50" s="457"/>
      <c r="N50" s="457"/>
      <c r="O50" s="457"/>
      <c r="P50" s="457"/>
    </row>
    <row r="51" spans="1:16" x14ac:dyDescent="0.2">
      <c r="B51" s="33" t="s">
        <v>369</v>
      </c>
    </row>
    <row r="52" spans="1:16" x14ac:dyDescent="0.2">
      <c r="B52" s="27" t="s">
        <v>370</v>
      </c>
    </row>
    <row r="53" spans="1:16" x14ac:dyDescent="0.2">
      <c r="B53" s="27" t="s">
        <v>493</v>
      </c>
    </row>
    <row r="54" spans="1:16" x14ac:dyDescent="0.2">
      <c r="B54" s="27" t="s">
        <v>371</v>
      </c>
    </row>
    <row r="55" spans="1:16" x14ac:dyDescent="0.2">
      <c r="B55" s="27" t="s">
        <v>372</v>
      </c>
    </row>
    <row r="56" spans="1:16" x14ac:dyDescent="0.2">
      <c r="B56" s="27" t="s">
        <v>373</v>
      </c>
    </row>
    <row r="57" spans="1:16" x14ac:dyDescent="0.2">
      <c r="B57" s="27" t="s">
        <v>374</v>
      </c>
    </row>
    <row r="58" spans="1:16" x14ac:dyDescent="0.2">
      <c r="B58" s="27" t="s">
        <v>375</v>
      </c>
    </row>
    <row r="59" spans="1:16" x14ac:dyDescent="0.2">
      <c r="B59" s="27" t="s">
        <v>376</v>
      </c>
    </row>
    <row r="60" spans="1:16" x14ac:dyDescent="0.2">
      <c r="B60" s="27" t="s">
        <v>377</v>
      </c>
    </row>
    <row r="61" spans="1:16" x14ac:dyDescent="0.2">
      <c r="B61" s="27" t="s">
        <v>378</v>
      </c>
    </row>
    <row r="62" spans="1:16" x14ac:dyDescent="0.2">
      <c r="B62" s="27" t="s">
        <v>379</v>
      </c>
    </row>
    <row r="63" spans="1:16" x14ac:dyDescent="0.2">
      <c r="B63" s="451" t="s">
        <v>494</v>
      </c>
      <c r="C63" s="451"/>
      <c r="D63" s="451"/>
      <c r="E63" s="451"/>
      <c r="F63" s="451"/>
      <c r="G63" s="451"/>
      <c r="H63" s="451"/>
      <c r="I63" s="451"/>
      <c r="J63" s="451"/>
      <c r="K63" s="451"/>
      <c r="L63" s="451"/>
      <c r="M63" s="451"/>
      <c r="N63" s="451"/>
      <c r="O63" s="451"/>
      <c r="P63" s="451"/>
    </row>
    <row r="64" spans="1:16" x14ac:dyDescent="0.2">
      <c r="B64" s="451" t="s">
        <v>636</v>
      </c>
      <c r="C64" s="451"/>
      <c r="D64" s="451"/>
      <c r="E64" s="451"/>
      <c r="F64" s="451"/>
      <c r="G64" s="451"/>
      <c r="H64" s="451"/>
      <c r="I64" s="451"/>
      <c r="J64" s="392"/>
      <c r="K64" s="392"/>
      <c r="L64" s="392"/>
      <c r="M64" s="392"/>
      <c r="N64" s="392"/>
      <c r="O64" s="392"/>
      <c r="P64" s="392"/>
    </row>
    <row r="65" spans="2:16" ht="25.15" customHeight="1" x14ac:dyDescent="0.2">
      <c r="B65" s="451" t="s">
        <v>733</v>
      </c>
      <c r="C65" s="451"/>
      <c r="D65" s="451"/>
      <c r="E65" s="451"/>
      <c r="F65" s="451"/>
      <c r="G65" s="451"/>
      <c r="H65" s="451"/>
      <c r="I65" s="451"/>
      <c r="J65" s="451"/>
      <c r="K65" s="451"/>
      <c r="L65" s="451"/>
      <c r="M65" s="451"/>
      <c r="N65" s="451"/>
      <c r="O65" s="451"/>
      <c r="P65" s="451"/>
    </row>
    <row r="66" spans="2:16" ht="8.4499999999999993" customHeight="1" x14ac:dyDescent="0.2"/>
    <row r="67" spans="2:16" x14ac:dyDescent="0.2">
      <c r="B67" s="27" t="s">
        <v>380</v>
      </c>
    </row>
    <row r="68" spans="2:16" x14ac:dyDescent="0.2">
      <c r="B68" s="457" t="s">
        <v>381</v>
      </c>
      <c r="C68" s="457"/>
      <c r="D68" s="457"/>
      <c r="E68" s="457"/>
      <c r="F68" s="457"/>
      <c r="G68" s="457"/>
      <c r="H68" s="457"/>
      <c r="I68" s="457"/>
      <c r="J68" s="457"/>
      <c r="K68" s="457"/>
      <c r="L68" s="457"/>
      <c r="M68" s="457"/>
      <c r="N68" s="457"/>
      <c r="O68" s="457"/>
      <c r="P68" s="457"/>
    </row>
    <row r="69" spans="2:16" x14ac:dyDescent="0.2">
      <c r="B69" s="33" t="s">
        <v>382</v>
      </c>
    </row>
    <row r="70" spans="2:16" x14ac:dyDescent="0.2">
      <c r="B70" s="27" t="s">
        <v>383</v>
      </c>
    </row>
    <row r="71" spans="2:16" x14ac:dyDescent="0.2">
      <c r="B71" s="27" t="s">
        <v>384</v>
      </c>
    </row>
    <row r="72" spans="2:16" x14ac:dyDescent="0.2">
      <c r="B72" s="27" t="s">
        <v>385</v>
      </c>
    </row>
    <row r="73" spans="2:16" x14ac:dyDescent="0.2">
      <c r="B73" s="27" t="s">
        <v>386</v>
      </c>
    </row>
    <row r="74" spans="2:16" x14ac:dyDescent="0.2">
      <c r="B74" s="27" t="s">
        <v>387</v>
      </c>
    </row>
    <row r="75" spans="2:16" x14ac:dyDescent="0.2">
      <c r="B75" s="27" t="s">
        <v>388</v>
      </c>
    </row>
    <row r="76" spans="2:16" x14ac:dyDescent="0.2">
      <c r="B76" s="27" t="s">
        <v>389</v>
      </c>
    </row>
    <row r="77" spans="2:16" ht="26.45" customHeight="1" x14ac:dyDescent="0.2">
      <c r="B77" s="452" t="s">
        <v>635</v>
      </c>
      <c r="C77" s="452"/>
      <c r="D77" s="452"/>
      <c r="E77" s="452"/>
      <c r="F77" s="452"/>
      <c r="G77" s="452"/>
      <c r="H77" s="452"/>
      <c r="I77" s="452"/>
      <c r="J77" s="452"/>
      <c r="K77" s="452"/>
      <c r="L77" s="452"/>
      <c r="M77" s="452"/>
      <c r="N77" s="452"/>
      <c r="O77" s="452"/>
      <c r="P77" s="452"/>
    </row>
    <row r="78" spans="2:16" s="279" customFormat="1" x14ac:dyDescent="0.2">
      <c r="B78" s="35">
        <f>Buget_cerere!E10+Buget_cerere!E13+Buget_cerere!E43-Buget_cerere!E44+Buget_cerere!E45-Buget_cerere!E46+Buget_cerere!E47-Buget_cerere!E48+Buget_cerere!E49-Buget_cerere!E51+Buget_cerere!E52-Buget_cerere!E53+Buget_cerere!E54-Buget_cerere!E55+Buget_cerere!E59</f>
        <v>0</v>
      </c>
    </row>
    <row r="79" spans="2:16" s="279" customFormat="1" ht="15.75" x14ac:dyDescent="0.2">
      <c r="B79" s="377"/>
    </row>
  </sheetData>
  <sheetProtection algorithmName="SHA-512" hashValue="sYon6VNF0NoosaHuHWTuknW8R/bxxA6cCHKzNyefam01iA93LNKyp+vS5ftfGzsiNvz4wUBQUgwdi30AfrK3Nw==" saltValue="XPl59esyxuniW0nY0Z8kIQ==" spinCount="100000" sheet="1" objects="1" scenarios="1"/>
  <mergeCells count="37">
    <mergeCell ref="B64:I64"/>
    <mergeCell ref="B17:E17"/>
    <mergeCell ref="G17:O17"/>
    <mergeCell ref="G15:O15"/>
    <mergeCell ref="B16:E16"/>
    <mergeCell ref="B38:O38"/>
    <mergeCell ref="B24:O24"/>
    <mergeCell ref="B63:P63"/>
    <mergeCell ref="B15:E15"/>
    <mergeCell ref="G16:O16"/>
    <mergeCell ref="B5:N5"/>
    <mergeCell ref="B9:O9"/>
    <mergeCell ref="G11:O11"/>
    <mergeCell ref="G13:O13"/>
    <mergeCell ref="G14:O14"/>
    <mergeCell ref="B10:N10"/>
    <mergeCell ref="B7:O7"/>
    <mergeCell ref="B12:F12"/>
    <mergeCell ref="G12:O12"/>
    <mergeCell ref="B14:E14"/>
    <mergeCell ref="B13:E13"/>
    <mergeCell ref="B65:P65"/>
    <mergeCell ref="B77:P77"/>
    <mergeCell ref="G20:N20"/>
    <mergeCell ref="B36:O36"/>
    <mergeCell ref="B27:M27"/>
    <mergeCell ref="B28:M28"/>
    <mergeCell ref="B29:M29"/>
    <mergeCell ref="B50:P50"/>
    <mergeCell ref="B68:P68"/>
    <mergeCell ref="B48:O48"/>
    <mergeCell ref="B34:C34"/>
    <mergeCell ref="D34:O34"/>
    <mergeCell ref="B45:O45"/>
    <mergeCell ref="B46:O46"/>
    <mergeCell ref="B40:P40"/>
    <mergeCell ref="C44:O44"/>
  </mergeCells>
  <pageMargins left="0.25" right="0.25" top="0.5" bottom="0.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EF0F0-0AA2-44C5-BB63-E079435FA7DA}">
  <dimension ref="A1:B135"/>
  <sheetViews>
    <sheetView topLeftCell="A83" workbookViewId="0">
      <selection activeCell="B92" sqref="B92"/>
    </sheetView>
  </sheetViews>
  <sheetFormatPr defaultColWidth="35.42578125" defaultRowHeight="12.75" x14ac:dyDescent="0.2"/>
  <cols>
    <col min="1" max="1" width="41.7109375" style="292" customWidth="1"/>
    <col min="2" max="2" width="51.28515625" style="292" customWidth="1"/>
    <col min="3" max="16384" width="35.42578125" style="292"/>
  </cols>
  <sheetData>
    <row r="1" spans="1:2" x14ac:dyDescent="0.2">
      <c r="A1" s="292" t="s">
        <v>520</v>
      </c>
      <c r="B1" s="292" t="s">
        <v>521</v>
      </c>
    </row>
    <row r="2" spans="1:2" x14ac:dyDescent="0.2">
      <c r="A2" s="292" t="s">
        <v>315</v>
      </c>
      <c r="B2" s="292" t="s">
        <v>522</v>
      </c>
    </row>
    <row r="3" spans="1:2" x14ac:dyDescent="0.2">
      <c r="A3" s="292" t="s">
        <v>315</v>
      </c>
      <c r="B3" s="292" t="s">
        <v>523</v>
      </c>
    </row>
    <row r="4" spans="1:2" x14ac:dyDescent="0.2">
      <c r="A4" s="292" t="s">
        <v>282</v>
      </c>
      <c r="B4" s="292" t="s">
        <v>283</v>
      </c>
    </row>
    <row r="5" spans="1:2" ht="38.25" x14ac:dyDescent="0.2">
      <c r="A5" s="292" t="s">
        <v>282</v>
      </c>
      <c r="B5" s="292" t="s">
        <v>524</v>
      </c>
    </row>
    <row r="6" spans="1:2" ht="25.5" x14ac:dyDescent="0.2">
      <c r="A6" s="292" t="s">
        <v>282</v>
      </c>
      <c r="B6" s="292" t="s">
        <v>525</v>
      </c>
    </row>
    <row r="7" spans="1:2" ht="25.5" x14ac:dyDescent="0.2">
      <c r="A7" s="292" t="s">
        <v>282</v>
      </c>
      <c r="B7" s="292" t="s">
        <v>526</v>
      </c>
    </row>
    <row r="8" spans="1:2" x14ac:dyDescent="0.2">
      <c r="A8" s="292" t="s">
        <v>317</v>
      </c>
      <c r="B8" s="292" t="s">
        <v>527</v>
      </c>
    </row>
    <row r="9" spans="1:2" ht="25.5" x14ac:dyDescent="0.2">
      <c r="A9" s="292" t="s">
        <v>528</v>
      </c>
      <c r="B9" s="292" t="s">
        <v>529</v>
      </c>
    </row>
    <row r="10" spans="1:2" x14ac:dyDescent="0.2">
      <c r="A10" s="292" t="s">
        <v>530</v>
      </c>
      <c r="B10" s="292" t="s">
        <v>531</v>
      </c>
    </row>
    <row r="11" spans="1:2" x14ac:dyDescent="0.2">
      <c r="A11" s="292" t="s">
        <v>532</v>
      </c>
      <c r="B11" s="292" t="s">
        <v>533</v>
      </c>
    </row>
    <row r="12" spans="1:2" ht="38.25" x14ac:dyDescent="0.2">
      <c r="A12" s="292" t="s">
        <v>305</v>
      </c>
      <c r="B12" s="292" t="s">
        <v>534</v>
      </c>
    </row>
    <row r="13" spans="1:2" ht="38.25" x14ac:dyDescent="0.2">
      <c r="A13" s="292" t="s">
        <v>305</v>
      </c>
      <c r="B13" s="292" t="s">
        <v>535</v>
      </c>
    </row>
    <row r="14" spans="1:2" ht="25.5" x14ac:dyDescent="0.2">
      <c r="A14" s="292" t="s">
        <v>305</v>
      </c>
      <c r="B14" s="292" t="s">
        <v>536</v>
      </c>
    </row>
    <row r="15" spans="1:2" ht="25.5" x14ac:dyDescent="0.2">
      <c r="A15" s="292" t="s">
        <v>305</v>
      </c>
      <c r="B15" s="292" t="s">
        <v>537</v>
      </c>
    </row>
    <row r="16" spans="1:2" ht="25.5" x14ac:dyDescent="0.2">
      <c r="A16" s="292" t="s">
        <v>305</v>
      </c>
      <c r="B16" s="292" t="s">
        <v>538</v>
      </c>
    </row>
    <row r="17" spans="1:2" x14ac:dyDescent="0.2">
      <c r="A17" s="292" t="s">
        <v>305</v>
      </c>
      <c r="B17" s="292" t="s">
        <v>539</v>
      </c>
    </row>
    <row r="18" spans="1:2" ht="38.25" x14ac:dyDescent="0.2">
      <c r="A18" s="292" t="s">
        <v>305</v>
      </c>
      <c r="B18" s="292" t="s">
        <v>540</v>
      </c>
    </row>
    <row r="19" spans="1:2" ht="25.5" x14ac:dyDescent="0.2">
      <c r="A19" s="292" t="s">
        <v>305</v>
      </c>
      <c r="B19" s="292" t="s">
        <v>541</v>
      </c>
    </row>
    <row r="20" spans="1:2" ht="25.5" x14ac:dyDescent="0.2">
      <c r="A20" s="292" t="s">
        <v>305</v>
      </c>
      <c r="B20" s="292" t="s">
        <v>542</v>
      </c>
    </row>
    <row r="21" spans="1:2" ht="51" x14ac:dyDescent="0.2">
      <c r="A21" s="292" t="s">
        <v>305</v>
      </c>
      <c r="B21" s="292" t="s">
        <v>543</v>
      </c>
    </row>
    <row r="22" spans="1:2" ht="25.5" x14ac:dyDescent="0.2">
      <c r="A22" s="292" t="s">
        <v>306</v>
      </c>
      <c r="B22" s="292" t="s">
        <v>544</v>
      </c>
    </row>
    <row r="23" spans="1:2" x14ac:dyDescent="0.2">
      <c r="A23" s="292" t="s">
        <v>290</v>
      </c>
      <c r="B23" s="292" t="s">
        <v>545</v>
      </c>
    </row>
    <row r="24" spans="1:2" x14ac:dyDescent="0.2">
      <c r="A24" s="292" t="s">
        <v>290</v>
      </c>
      <c r="B24" s="292" t="s">
        <v>495</v>
      </c>
    </row>
    <row r="25" spans="1:2" x14ac:dyDescent="0.2">
      <c r="A25" s="292" t="s">
        <v>290</v>
      </c>
      <c r="B25" s="292" t="s">
        <v>546</v>
      </c>
    </row>
    <row r="26" spans="1:2" x14ac:dyDescent="0.2">
      <c r="A26" s="292" t="s">
        <v>325</v>
      </c>
      <c r="B26" s="292" t="s">
        <v>547</v>
      </c>
    </row>
    <row r="27" spans="1:2" ht="25.5" x14ac:dyDescent="0.2">
      <c r="A27" s="292" t="s">
        <v>248</v>
      </c>
      <c r="B27" s="292" t="s">
        <v>548</v>
      </c>
    </row>
    <row r="28" spans="1:2" x14ac:dyDescent="0.2">
      <c r="A28" s="292" t="s">
        <v>248</v>
      </c>
      <c r="B28" s="292" t="s">
        <v>549</v>
      </c>
    </row>
    <row r="29" spans="1:2" ht="25.5" x14ac:dyDescent="0.2">
      <c r="A29" s="292" t="s">
        <v>248</v>
      </c>
      <c r="B29" s="292" t="s">
        <v>550</v>
      </c>
    </row>
    <row r="30" spans="1:2" x14ac:dyDescent="0.2">
      <c r="A30" s="292" t="s">
        <v>248</v>
      </c>
      <c r="B30" s="292" t="s">
        <v>551</v>
      </c>
    </row>
    <row r="31" spans="1:2" x14ac:dyDescent="0.2">
      <c r="A31" s="292" t="s">
        <v>248</v>
      </c>
      <c r="B31" s="292" t="s">
        <v>552</v>
      </c>
    </row>
    <row r="32" spans="1:2" x14ac:dyDescent="0.2">
      <c r="A32" s="292" t="s">
        <v>248</v>
      </c>
      <c r="B32" s="292" t="s">
        <v>553</v>
      </c>
    </row>
    <row r="33" spans="1:2" ht="51" x14ac:dyDescent="0.2">
      <c r="A33" s="292" t="s">
        <v>248</v>
      </c>
      <c r="B33" s="292" t="s">
        <v>554</v>
      </c>
    </row>
    <row r="34" spans="1:2" x14ac:dyDescent="0.2">
      <c r="A34" s="292" t="s">
        <v>248</v>
      </c>
      <c r="B34" s="292" t="s">
        <v>555</v>
      </c>
    </row>
    <row r="35" spans="1:2" x14ac:dyDescent="0.2">
      <c r="A35" s="292" t="s">
        <v>248</v>
      </c>
      <c r="B35" s="292" t="s">
        <v>556</v>
      </c>
    </row>
    <row r="36" spans="1:2" ht="25.5" x14ac:dyDescent="0.2">
      <c r="A36" s="292" t="s">
        <v>248</v>
      </c>
      <c r="B36" s="292" t="s">
        <v>557</v>
      </c>
    </row>
    <row r="37" spans="1:2" ht="25.5" x14ac:dyDescent="0.2">
      <c r="A37" s="292" t="s">
        <v>248</v>
      </c>
      <c r="B37" s="292" t="s">
        <v>558</v>
      </c>
    </row>
    <row r="38" spans="1:2" x14ac:dyDescent="0.2">
      <c r="A38" s="292" t="s">
        <v>248</v>
      </c>
      <c r="B38" s="292" t="s">
        <v>559</v>
      </c>
    </row>
    <row r="39" spans="1:2" ht="38.25" x14ac:dyDescent="0.2">
      <c r="A39" s="292" t="s">
        <v>248</v>
      </c>
      <c r="B39" s="292" t="s">
        <v>560</v>
      </c>
    </row>
    <row r="40" spans="1:2" x14ac:dyDescent="0.2">
      <c r="A40" s="292" t="s">
        <v>248</v>
      </c>
      <c r="B40" s="292" t="s">
        <v>517</v>
      </c>
    </row>
    <row r="41" spans="1:2" ht="25.5" x14ac:dyDescent="0.2">
      <c r="A41" s="292" t="s">
        <v>248</v>
      </c>
      <c r="B41" s="292" t="s">
        <v>561</v>
      </c>
    </row>
    <row r="42" spans="1:2" ht="25.5" x14ac:dyDescent="0.2">
      <c r="A42" s="292" t="s">
        <v>248</v>
      </c>
      <c r="B42" s="292" t="s">
        <v>562</v>
      </c>
    </row>
    <row r="43" spans="1:2" ht="25.5" x14ac:dyDescent="0.2">
      <c r="A43" s="292" t="s">
        <v>248</v>
      </c>
      <c r="B43" s="292" t="s">
        <v>563</v>
      </c>
    </row>
    <row r="44" spans="1:2" ht="25.5" x14ac:dyDescent="0.2">
      <c r="A44" s="292" t="s">
        <v>248</v>
      </c>
      <c r="B44" s="292" t="s">
        <v>564</v>
      </c>
    </row>
    <row r="45" spans="1:2" ht="25.5" x14ac:dyDescent="0.2">
      <c r="A45" s="292" t="s">
        <v>248</v>
      </c>
      <c r="B45" s="292" t="s">
        <v>565</v>
      </c>
    </row>
    <row r="46" spans="1:2" ht="25.5" x14ac:dyDescent="0.2">
      <c r="A46" s="292" t="s">
        <v>248</v>
      </c>
      <c r="B46" s="292" t="s">
        <v>566</v>
      </c>
    </row>
    <row r="47" spans="1:2" ht="25.5" x14ac:dyDescent="0.2">
      <c r="A47" s="292" t="s">
        <v>248</v>
      </c>
      <c r="B47" s="292" t="s">
        <v>567</v>
      </c>
    </row>
    <row r="48" spans="1:2" x14ac:dyDescent="0.2">
      <c r="A48" s="292" t="s">
        <v>568</v>
      </c>
      <c r="B48" s="292" t="s">
        <v>569</v>
      </c>
    </row>
    <row r="49" spans="1:2" x14ac:dyDescent="0.2">
      <c r="A49" s="292" t="s">
        <v>570</v>
      </c>
      <c r="B49" s="292" t="s">
        <v>571</v>
      </c>
    </row>
    <row r="50" spans="1:2" x14ac:dyDescent="0.2">
      <c r="A50" s="292" t="s">
        <v>570</v>
      </c>
      <c r="B50" s="292" t="s">
        <v>572</v>
      </c>
    </row>
    <row r="51" spans="1:2" x14ac:dyDescent="0.2">
      <c r="A51" s="292" t="s">
        <v>250</v>
      </c>
      <c r="B51" s="292" t="s">
        <v>498</v>
      </c>
    </row>
    <row r="52" spans="1:2" ht="25.5" x14ac:dyDescent="0.2">
      <c r="A52" s="292" t="s">
        <v>250</v>
      </c>
      <c r="B52" s="292" t="s">
        <v>573</v>
      </c>
    </row>
    <row r="53" spans="1:2" x14ac:dyDescent="0.2">
      <c r="A53" s="292" t="s">
        <v>250</v>
      </c>
      <c r="B53" s="292" t="s">
        <v>499</v>
      </c>
    </row>
    <row r="54" spans="1:2" ht="25.5" x14ac:dyDescent="0.2">
      <c r="A54" s="292" t="s">
        <v>250</v>
      </c>
      <c r="B54" s="292" t="s">
        <v>574</v>
      </c>
    </row>
    <row r="55" spans="1:2" x14ac:dyDescent="0.2">
      <c r="A55" s="292" t="s">
        <v>250</v>
      </c>
      <c r="B55" s="292" t="s">
        <v>500</v>
      </c>
    </row>
    <row r="56" spans="1:2" x14ac:dyDescent="0.2">
      <c r="A56" s="292" t="s">
        <v>250</v>
      </c>
      <c r="B56" s="292" t="s">
        <v>575</v>
      </c>
    </row>
    <row r="57" spans="1:2" ht="25.5" x14ac:dyDescent="0.2">
      <c r="A57" s="292" t="s">
        <v>250</v>
      </c>
      <c r="B57" s="292" t="s">
        <v>576</v>
      </c>
    </row>
    <row r="58" spans="1:2" ht="25.5" x14ac:dyDescent="0.2">
      <c r="A58" s="292" t="s">
        <v>250</v>
      </c>
      <c r="B58" s="292" t="s">
        <v>501</v>
      </c>
    </row>
    <row r="59" spans="1:2" x14ac:dyDescent="0.2">
      <c r="A59" s="292" t="s">
        <v>250</v>
      </c>
      <c r="B59" s="292" t="s">
        <v>502</v>
      </c>
    </row>
    <row r="60" spans="1:2" x14ac:dyDescent="0.2">
      <c r="A60" s="292" t="s">
        <v>250</v>
      </c>
      <c r="B60" s="292" t="s">
        <v>503</v>
      </c>
    </row>
    <row r="61" spans="1:2" x14ac:dyDescent="0.2">
      <c r="A61" s="292" t="s">
        <v>250</v>
      </c>
      <c r="B61" s="292" t="s">
        <v>504</v>
      </c>
    </row>
    <row r="62" spans="1:2" x14ac:dyDescent="0.2">
      <c r="A62" s="292" t="s">
        <v>250</v>
      </c>
      <c r="B62" s="292" t="s">
        <v>577</v>
      </c>
    </row>
    <row r="63" spans="1:2" x14ac:dyDescent="0.2">
      <c r="A63" s="292" t="s">
        <v>250</v>
      </c>
      <c r="B63" s="292" t="s">
        <v>578</v>
      </c>
    </row>
    <row r="64" spans="1:2" x14ac:dyDescent="0.2">
      <c r="A64" s="292" t="s">
        <v>250</v>
      </c>
      <c r="B64" s="292" t="s">
        <v>440</v>
      </c>
    </row>
    <row r="65" spans="1:2" x14ac:dyDescent="0.2">
      <c r="A65" s="292" t="s">
        <v>250</v>
      </c>
      <c r="B65" s="292" t="s">
        <v>579</v>
      </c>
    </row>
    <row r="66" spans="1:2" ht="25.5" x14ac:dyDescent="0.2">
      <c r="A66" s="292" t="s">
        <v>250</v>
      </c>
      <c r="B66" s="292" t="s">
        <v>580</v>
      </c>
    </row>
    <row r="67" spans="1:2" ht="25.5" x14ac:dyDescent="0.2">
      <c r="A67" s="292" t="s">
        <v>250</v>
      </c>
      <c r="B67" s="292" t="s">
        <v>581</v>
      </c>
    </row>
    <row r="68" spans="1:2" x14ac:dyDescent="0.2">
      <c r="A68" s="292" t="s">
        <v>255</v>
      </c>
      <c r="B68" s="292" t="s">
        <v>505</v>
      </c>
    </row>
    <row r="69" spans="1:2" x14ac:dyDescent="0.2">
      <c r="A69" s="292" t="s">
        <v>255</v>
      </c>
      <c r="B69" s="292" t="s">
        <v>506</v>
      </c>
    </row>
    <row r="70" spans="1:2" x14ac:dyDescent="0.2">
      <c r="A70" s="292" t="s">
        <v>255</v>
      </c>
      <c r="B70" s="292" t="s">
        <v>507</v>
      </c>
    </row>
    <row r="71" spans="1:2" ht="25.5" x14ac:dyDescent="0.2">
      <c r="A71" s="292" t="s">
        <v>255</v>
      </c>
      <c r="B71" s="292" t="s">
        <v>508</v>
      </c>
    </row>
    <row r="72" spans="1:2" x14ac:dyDescent="0.2">
      <c r="A72" s="292" t="s">
        <v>255</v>
      </c>
      <c r="B72" s="292" t="s">
        <v>582</v>
      </c>
    </row>
    <row r="73" spans="1:2" ht="25.5" x14ac:dyDescent="0.2">
      <c r="A73" s="292" t="s">
        <v>255</v>
      </c>
      <c r="B73" s="292" t="s">
        <v>583</v>
      </c>
    </row>
    <row r="74" spans="1:2" x14ac:dyDescent="0.2">
      <c r="A74" s="292" t="s">
        <v>255</v>
      </c>
      <c r="B74" s="292" t="s">
        <v>584</v>
      </c>
    </row>
    <row r="75" spans="1:2" x14ac:dyDescent="0.2">
      <c r="A75" s="292" t="s">
        <v>255</v>
      </c>
      <c r="B75" s="292" t="s">
        <v>585</v>
      </c>
    </row>
    <row r="76" spans="1:2" ht="25.5" x14ac:dyDescent="0.2">
      <c r="A76" s="292" t="s">
        <v>255</v>
      </c>
      <c r="B76" s="292" t="s">
        <v>509</v>
      </c>
    </row>
    <row r="77" spans="1:2" ht="25.5" x14ac:dyDescent="0.2">
      <c r="A77" s="292" t="s">
        <v>255</v>
      </c>
      <c r="B77" s="292" t="s">
        <v>510</v>
      </c>
    </row>
    <row r="78" spans="1:2" ht="25.5" x14ac:dyDescent="0.2">
      <c r="A78" s="292" t="s">
        <v>255</v>
      </c>
      <c r="B78" s="292" t="s">
        <v>511</v>
      </c>
    </row>
    <row r="79" spans="1:2" x14ac:dyDescent="0.2">
      <c r="A79" s="292" t="s">
        <v>255</v>
      </c>
      <c r="B79" s="292" t="s">
        <v>512</v>
      </c>
    </row>
    <row r="80" spans="1:2" x14ac:dyDescent="0.2">
      <c r="A80" s="292" t="s">
        <v>255</v>
      </c>
      <c r="B80" s="292" t="s">
        <v>586</v>
      </c>
    </row>
    <row r="81" spans="1:2" x14ac:dyDescent="0.2">
      <c r="A81" s="292" t="s">
        <v>255</v>
      </c>
      <c r="B81" s="292" t="s">
        <v>587</v>
      </c>
    </row>
    <row r="82" spans="1:2" x14ac:dyDescent="0.2">
      <c r="A82" s="292" t="s">
        <v>255</v>
      </c>
      <c r="B82" s="292" t="s">
        <v>513</v>
      </c>
    </row>
    <row r="83" spans="1:2" x14ac:dyDescent="0.2">
      <c r="A83" s="292" t="s">
        <v>255</v>
      </c>
      <c r="B83" s="292" t="s">
        <v>514</v>
      </c>
    </row>
    <row r="84" spans="1:2" ht="25.5" x14ac:dyDescent="0.2">
      <c r="A84" s="292" t="s">
        <v>255</v>
      </c>
      <c r="B84" s="292" t="s">
        <v>356</v>
      </c>
    </row>
    <row r="85" spans="1:2" ht="25.5" x14ac:dyDescent="0.2">
      <c r="A85" s="292" t="s">
        <v>255</v>
      </c>
      <c r="B85" s="292" t="s">
        <v>343</v>
      </c>
    </row>
    <row r="86" spans="1:2" x14ac:dyDescent="0.2">
      <c r="A86" s="292" t="s">
        <v>255</v>
      </c>
      <c r="B86" s="292" t="s">
        <v>355</v>
      </c>
    </row>
    <row r="87" spans="1:2" x14ac:dyDescent="0.2">
      <c r="A87" s="292" t="s">
        <v>255</v>
      </c>
      <c r="B87" s="292" t="s">
        <v>588</v>
      </c>
    </row>
    <row r="88" spans="1:2" ht="25.5" x14ac:dyDescent="0.2">
      <c r="A88" s="292" t="s">
        <v>255</v>
      </c>
      <c r="B88" s="292" t="s">
        <v>362</v>
      </c>
    </row>
    <row r="89" spans="1:2" ht="25.5" x14ac:dyDescent="0.2">
      <c r="A89" s="292" t="s">
        <v>255</v>
      </c>
      <c r="B89" s="292" t="s">
        <v>352</v>
      </c>
    </row>
    <row r="90" spans="1:2" x14ac:dyDescent="0.2">
      <c r="A90" s="292" t="s">
        <v>255</v>
      </c>
      <c r="B90" s="292" t="s">
        <v>589</v>
      </c>
    </row>
    <row r="91" spans="1:2" ht="25.5" x14ac:dyDescent="0.2">
      <c r="A91" s="292" t="s">
        <v>255</v>
      </c>
      <c r="B91" s="292" t="s">
        <v>590</v>
      </c>
    </row>
    <row r="92" spans="1:2" x14ac:dyDescent="0.2">
      <c r="A92" s="292" t="s">
        <v>255</v>
      </c>
      <c r="B92" s="292" t="s">
        <v>591</v>
      </c>
    </row>
    <row r="93" spans="1:2" x14ac:dyDescent="0.2">
      <c r="A93" s="292" t="s">
        <v>255</v>
      </c>
      <c r="B93" s="292" t="s">
        <v>592</v>
      </c>
    </row>
    <row r="94" spans="1:2" x14ac:dyDescent="0.2">
      <c r="A94" s="292" t="s">
        <v>255</v>
      </c>
      <c r="B94" s="292" t="s">
        <v>593</v>
      </c>
    </row>
    <row r="95" spans="1:2" x14ac:dyDescent="0.2">
      <c r="A95" s="292" t="s">
        <v>255</v>
      </c>
      <c r="B95" s="292" t="s">
        <v>594</v>
      </c>
    </row>
    <row r="96" spans="1:2" x14ac:dyDescent="0.2">
      <c r="A96" s="292" t="s">
        <v>255</v>
      </c>
      <c r="B96" s="292" t="s">
        <v>595</v>
      </c>
    </row>
    <row r="97" spans="1:2" ht="25.5" x14ac:dyDescent="0.2">
      <c r="A97" s="292" t="s">
        <v>255</v>
      </c>
      <c r="B97" s="292" t="s">
        <v>596</v>
      </c>
    </row>
    <row r="98" spans="1:2" ht="25.5" x14ac:dyDescent="0.2">
      <c r="A98" s="292" t="s">
        <v>255</v>
      </c>
      <c r="B98" s="292" t="s">
        <v>597</v>
      </c>
    </row>
    <row r="99" spans="1:2" x14ac:dyDescent="0.2">
      <c r="A99" s="292" t="s">
        <v>255</v>
      </c>
      <c r="B99" s="292" t="s">
        <v>598</v>
      </c>
    </row>
    <row r="100" spans="1:2" x14ac:dyDescent="0.2">
      <c r="A100" s="292" t="s">
        <v>255</v>
      </c>
      <c r="B100" s="292" t="s">
        <v>599</v>
      </c>
    </row>
    <row r="101" spans="1:2" x14ac:dyDescent="0.2">
      <c r="A101" s="292" t="s">
        <v>255</v>
      </c>
      <c r="B101" s="292" t="s">
        <v>600</v>
      </c>
    </row>
    <row r="102" spans="1:2" ht="25.5" x14ac:dyDescent="0.2">
      <c r="A102" s="292" t="s">
        <v>255</v>
      </c>
      <c r="B102" s="292" t="s">
        <v>601</v>
      </c>
    </row>
    <row r="103" spans="1:2" ht="25.5" x14ac:dyDescent="0.2">
      <c r="A103" s="292" t="s">
        <v>255</v>
      </c>
      <c r="B103" s="292" t="s">
        <v>602</v>
      </c>
    </row>
    <row r="104" spans="1:2" x14ac:dyDescent="0.2">
      <c r="A104" s="292" t="s">
        <v>255</v>
      </c>
      <c r="B104" s="292" t="s">
        <v>603</v>
      </c>
    </row>
    <row r="105" spans="1:2" ht="25.5" x14ac:dyDescent="0.2">
      <c r="A105" s="292" t="s">
        <v>255</v>
      </c>
      <c r="B105" s="292" t="s">
        <v>604</v>
      </c>
    </row>
    <row r="106" spans="1:2" ht="25.5" x14ac:dyDescent="0.2">
      <c r="A106" s="292" t="s">
        <v>255</v>
      </c>
      <c r="B106" s="292" t="s">
        <v>605</v>
      </c>
    </row>
    <row r="107" spans="1:2" x14ac:dyDescent="0.2">
      <c r="A107" s="292" t="s">
        <v>255</v>
      </c>
      <c r="B107" s="292" t="s">
        <v>606</v>
      </c>
    </row>
    <row r="108" spans="1:2" ht="25.5" x14ac:dyDescent="0.2">
      <c r="A108" s="292" t="s">
        <v>255</v>
      </c>
      <c r="B108" s="292" t="s">
        <v>607</v>
      </c>
    </row>
    <row r="109" spans="1:2" ht="25.5" x14ac:dyDescent="0.2">
      <c r="A109" s="292" t="s">
        <v>255</v>
      </c>
      <c r="B109" s="292" t="s">
        <v>608</v>
      </c>
    </row>
    <row r="110" spans="1:2" ht="25.5" x14ac:dyDescent="0.2">
      <c r="A110" s="292" t="s">
        <v>255</v>
      </c>
      <c r="B110" s="292" t="s">
        <v>609</v>
      </c>
    </row>
    <row r="111" spans="1:2" ht="25.5" x14ac:dyDescent="0.2">
      <c r="A111" s="292" t="s">
        <v>255</v>
      </c>
      <c r="B111" s="292" t="s">
        <v>610</v>
      </c>
    </row>
    <row r="112" spans="1:2" ht="25.5" x14ac:dyDescent="0.2">
      <c r="A112" s="292" t="s">
        <v>255</v>
      </c>
      <c r="B112" s="292" t="s">
        <v>611</v>
      </c>
    </row>
    <row r="113" spans="1:2" ht="25.5" x14ac:dyDescent="0.2">
      <c r="A113" s="292" t="s">
        <v>255</v>
      </c>
      <c r="B113" s="292" t="s">
        <v>612</v>
      </c>
    </row>
    <row r="114" spans="1:2" ht="25.5" x14ac:dyDescent="0.2">
      <c r="A114" s="292" t="s">
        <v>255</v>
      </c>
      <c r="B114" s="292" t="s">
        <v>613</v>
      </c>
    </row>
    <row r="115" spans="1:2" ht="25.5" x14ac:dyDescent="0.2">
      <c r="A115" s="292" t="s">
        <v>255</v>
      </c>
      <c r="B115" s="292" t="s">
        <v>614</v>
      </c>
    </row>
    <row r="116" spans="1:2" ht="38.25" x14ac:dyDescent="0.2">
      <c r="A116" s="292" t="s">
        <v>255</v>
      </c>
      <c r="B116" s="292" t="s">
        <v>615</v>
      </c>
    </row>
    <row r="117" spans="1:2" x14ac:dyDescent="0.2">
      <c r="A117" s="292" t="s">
        <v>255</v>
      </c>
      <c r="B117" s="292" t="s">
        <v>616</v>
      </c>
    </row>
    <row r="118" spans="1:2" ht="25.5" x14ac:dyDescent="0.2">
      <c r="A118" s="292" t="s">
        <v>255</v>
      </c>
      <c r="B118" s="292" t="s">
        <v>617</v>
      </c>
    </row>
    <row r="119" spans="1:2" ht="25.5" x14ac:dyDescent="0.2">
      <c r="A119" s="292" t="s">
        <v>255</v>
      </c>
      <c r="B119" s="292" t="s">
        <v>618</v>
      </c>
    </row>
    <row r="120" spans="1:2" ht="25.5" x14ac:dyDescent="0.2">
      <c r="A120" s="292" t="s">
        <v>255</v>
      </c>
      <c r="B120" s="292" t="s">
        <v>619</v>
      </c>
    </row>
    <row r="121" spans="1:2" ht="38.25" x14ac:dyDescent="0.2">
      <c r="A121" s="292" t="s">
        <v>255</v>
      </c>
      <c r="B121" s="292" t="s">
        <v>620</v>
      </c>
    </row>
    <row r="122" spans="1:2" ht="38.25" x14ac:dyDescent="0.2">
      <c r="A122" s="292" t="s">
        <v>255</v>
      </c>
      <c r="B122" s="292" t="s">
        <v>621</v>
      </c>
    </row>
    <row r="123" spans="1:2" ht="25.5" x14ac:dyDescent="0.2">
      <c r="A123" s="292" t="s">
        <v>255</v>
      </c>
      <c r="B123" s="292" t="s">
        <v>622</v>
      </c>
    </row>
    <row r="124" spans="1:2" ht="25.5" x14ac:dyDescent="0.2">
      <c r="A124" s="292" t="s">
        <v>255</v>
      </c>
      <c r="B124" s="292" t="s">
        <v>623</v>
      </c>
    </row>
    <row r="125" spans="1:2" ht="25.5" x14ac:dyDescent="0.2">
      <c r="A125" s="292" t="s">
        <v>255</v>
      </c>
      <c r="B125" s="292" t="s">
        <v>624</v>
      </c>
    </row>
    <row r="126" spans="1:2" x14ac:dyDescent="0.2">
      <c r="A126" s="292" t="s">
        <v>255</v>
      </c>
      <c r="B126" s="292" t="s">
        <v>625</v>
      </c>
    </row>
    <row r="127" spans="1:2" x14ac:dyDescent="0.2">
      <c r="A127" s="292" t="s">
        <v>255</v>
      </c>
      <c r="B127" s="292" t="s">
        <v>626</v>
      </c>
    </row>
    <row r="128" spans="1:2" x14ac:dyDescent="0.2">
      <c r="A128" s="292" t="s">
        <v>255</v>
      </c>
      <c r="B128" s="292" t="s">
        <v>627</v>
      </c>
    </row>
    <row r="129" spans="1:2" ht="38.25" x14ac:dyDescent="0.2">
      <c r="A129" s="292" t="s">
        <v>275</v>
      </c>
      <c r="B129" s="292" t="s">
        <v>628</v>
      </c>
    </row>
    <row r="130" spans="1:2" ht="25.5" x14ac:dyDescent="0.2">
      <c r="A130" s="292" t="s">
        <v>275</v>
      </c>
      <c r="B130" s="292" t="s">
        <v>629</v>
      </c>
    </row>
    <row r="131" spans="1:2" ht="25.5" x14ac:dyDescent="0.2">
      <c r="A131" s="292" t="s">
        <v>275</v>
      </c>
      <c r="B131" s="292" t="s">
        <v>515</v>
      </c>
    </row>
    <row r="132" spans="1:2" ht="38.25" x14ac:dyDescent="0.2">
      <c r="A132" s="292" t="s">
        <v>275</v>
      </c>
      <c r="B132" s="292" t="s">
        <v>516</v>
      </c>
    </row>
    <row r="133" spans="1:2" x14ac:dyDescent="0.2">
      <c r="A133" s="292" t="s">
        <v>275</v>
      </c>
      <c r="B133" s="292" t="s">
        <v>630</v>
      </c>
    </row>
    <row r="134" spans="1:2" ht="25.5" x14ac:dyDescent="0.2">
      <c r="A134" s="292" t="s">
        <v>275</v>
      </c>
      <c r="B134" s="292" t="s">
        <v>278</v>
      </c>
    </row>
    <row r="135" spans="1:2" x14ac:dyDescent="0.2">
      <c r="A135" s="292" t="s">
        <v>275</v>
      </c>
      <c r="B135" s="292" t="s">
        <v>631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E9C82-D128-4760-8237-81F3AC767E8E}">
  <dimension ref="A1:E44"/>
  <sheetViews>
    <sheetView workbookViewId="0">
      <selection activeCell="C60" sqref="C60"/>
    </sheetView>
  </sheetViews>
  <sheetFormatPr defaultColWidth="8.85546875" defaultRowHeight="12" x14ac:dyDescent="0.2"/>
  <cols>
    <col min="1" max="1" width="5.42578125" style="263" bestFit="1" customWidth="1"/>
    <col min="2" max="2" width="26.7109375" style="268" customWidth="1"/>
    <col min="3" max="3" width="33.42578125" style="268" customWidth="1"/>
    <col min="4" max="4" width="32.85546875" style="263" customWidth="1"/>
    <col min="5" max="5" width="42.5703125" style="263" customWidth="1"/>
    <col min="6" max="16384" width="8.85546875" style="263"/>
  </cols>
  <sheetData>
    <row r="1" spans="1:5" ht="12.75" thickBot="1" x14ac:dyDescent="0.25">
      <c r="A1" s="461" t="s">
        <v>391</v>
      </c>
      <c r="B1" s="461"/>
      <c r="C1" s="461"/>
      <c r="D1" s="461"/>
      <c r="E1" s="461"/>
    </row>
    <row r="2" spans="1:5" ht="34.15" customHeight="1" thickBot="1" x14ac:dyDescent="0.25">
      <c r="A2" s="269" t="s">
        <v>392</v>
      </c>
      <c r="B2" s="270" t="s">
        <v>393</v>
      </c>
      <c r="C2" s="270" t="s">
        <v>394</v>
      </c>
      <c r="D2" s="271" t="s">
        <v>395</v>
      </c>
      <c r="E2" s="272" t="s">
        <v>396</v>
      </c>
    </row>
    <row r="3" spans="1:5" ht="28.9" customHeight="1" thickBot="1" x14ac:dyDescent="0.25">
      <c r="A3" s="264">
        <v>1</v>
      </c>
      <c r="B3" s="267" t="s">
        <v>397</v>
      </c>
      <c r="C3" s="267" t="s">
        <v>398</v>
      </c>
      <c r="D3" s="265" t="s">
        <v>399</v>
      </c>
      <c r="E3" s="265" t="s">
        <v>400</v>
      </c>
    </row>
    <row r="4" spans="1:5" ht="30.6" customHeight="1" thickBot="1" x14ac:dyDescent="0.25">
      <c r="A4" s="264">
        <v>2</v>
      </c>
      <c r="B4" s="267" t="s">
        <v>250</v>
      </c>
      <c r="C4" s="267" t="s">
        <v>251</v>
      </c>
      <c r="D4" s="265" t="s">
        <v>399</v>
      </c>
      <c r="E4" s="265" t="s">
        <v>401</v>
      </c>
    </row>
    <row r="5" spans="1:5" ht="25.15" customHeight="1" thickBot="1" x14ac:dyDescent="0.25">
      <c r="A5" s="264">
        <v>3</v>
      </c>
      <c r="B5" s="267" t="s">
        <v>250</v>
      </c>
      <c r="C5" s="267" t="s">
        <v>402</v>
      </c>
      <c r="D5" s="265" t="s">
        <v>399</v>
      </c>
      <c r="E5" s="265" t="s">
        <v>403</v>
      </c>
    </row>
    <row r="6" spans="1:5" ht="24.6" customHeight="1" thickBot="1" x14ac:dyDescent="0.25">
      <c r="A6" s="264">
        <v>4</v>
      </c>
      <c r="B6" s="267" t="s">
        <v>250</v>
      </c>
      <c r="C6" s="267" t="s">
        <v>404</v>
      </c>
      <c r="D6" s="265" t="s">
        <v>399</v>
      </c>
      <c r="E6" s="265" t="s">
        <v>405</v>
      </c>
    </row>
    <row r="7" spans="1:5" ht="27" customHeight="1" thickBot="1" x14ac:dyDescent="0.25">
      <c r="A7" s="264">
        <v>5</v>
      </c>
      <c r="B7" s="267" t="s">
        <v>250</v>
      </c>
      <c r="C7" s="267" t="s">
        <v>406</v>
      </c>
      <c r="D7" s="265" t="s">
        <v>407</v>
      </c>
      <c r="E7" s="265" t="s">
        <v>408</v>
      </c>
    </row>
    <row r="8" spans="1:5" ht="27" customHeight="1" thickBot="1" x14ac:dyDescent="0.25">
      <c r="A8" s="264">
        <v>6</v>
      </c>
      <c r="B8" s="267" t="s">
        <v>255</v>
      </c>
      <c r="C8" s="267" t="s">
        <v>256</v>
      </c>
      <c r="D8" s="265" t="s">
        <v>409</v>
      </c>
      <c r="E8" s="265" t="s">
        <v>410</v>
      </c>
    </row>
    <row r="9" spans="1:5" ht="24" customHeight="1" thickBot="1" x14ac:dyDescent="0.25">
      <c r="A9" s="264">
        <v>7</v>
      </c>
      <c r="B9" s="267" t="s">
        <v>255</v>
      </c>
      <c r="C9" s="267" t="s">
        <v>257</v>
      </c>
      <c r="D9" s="265" t="s">
        <v>409</v>
      </c>
      <c r="E9" s="265" t="s">
        <v>411</v>
      </c>
    </row>
    <row r="10" spans="1:5" ht="24.75" thickBot="1" x14ac:dyDescent="0.25">
      <c r="A10" s="264">
        <v>8</v>
      </c>
      <c r="B10" s="267" t="s">
        <v>255</v>
      </c>
      <c r="C10" s="267" t="s">
        <v>412</v>
      </c>
      <c r="D10" s="265" t="s">
        <v>409</v>
      </c>
      <c r="E10" s="265" t="s">
        <v>413</v>
      </c>
    </row>
    <row r="11" spans="1:5" ht="30.6" customHeight="1" thickBot="1" x14ac:dyDescent="0.25">
      <c r="A11" s="264">
        <v>9</v>
      </c>
      <c r="B11" s="267" t="s">
        <v>255</v>
      </c>
      <c r="C11" s="267" t="s">
        <v>414</v>
      </c>
      <c r="D11" s="265" t="s">
        <v>409</v>
      </c>
      <c r="E11" s="265" t="s">
        <v>415</v>
      </c>
    </row>
    <row r="12" spans="1:5" ht="27" customHeight="1" thickBot="1" x14ac:dyDescent="0.25">
      <c r="A12" s="264">
        <v>10</v>
      </c>
      <c r="B12" s="267" t="s">
        <v>255</v>
      </c>
      <c r="C12" s="267" t="s">
        <v>260</v>
      </c>
      <c r="D12" s="265" t="s">
        <v>409</v>
      </c>
      <c r="E12" s="265" t="s">
        <v>416</v>
      </c>
    </row>
    <row r="13" spans="1:5" ht="29.45" customHeight="1" thickBot="1" x14ac:dyDescent="0.25">
      <c r="A13" s="264">
        <v>11</v>
      </c>
      <c r="B13" s="267" t="s">
        <v>255</v>
      </c>
      <c r="C13" s="267" t="s">
        <v>417</v>
      </c>
      <c r="D13" s="265" t="s">
        <v>409</v>
      </c>
      <c r="E13" s="265" t="s">
        <v>418</v>
      </c>
    </row>
    <row r="14" spans="1:5" ht="24.6" customHeight="1" thickBot="1" x14ac:dyDescent="0.25">
      <c r="A14" s="264">
        <v>12</v>
      </c>
      <c r="B14" s="267" t="s">
        <v>255</v>
      </c>
      <c r="C14" s="267" t="s">
        <v>419</v>
      </c>
      <c r="D14" s="265" t="s">
        <v>409</v>
      </c>
      <c r="E14" s="265" t="s">
        <v>420</v>
      </c>
    </row>
    <row r="15" spans="1:5" ht="24" customHeight="1" thickBot="1" x14ac:dyDescent="0.25">
      <c r="A15" s="264">
        <v>13</v>
      </c>
      <c r="B15" s="267" t="s">
        <v>255</v>
      </c>
      <c r="C15" s="267" t="s">
        <v>263</v>
      </c>
      <c r="D15" s="265" t="s">
        <v>409</v>
      </c>
      <c r="E15" s="265" t="s">
        <v>421</v>
      </c>
    </row>
    <row r="16" spans="1:5" ht="26.45" customHeight="1" thickBot="1" x14ac:dyDescent="0.25">
      <c r="A16" s="293">
        <v>14</v>
      </c>
      <c r="B16" s="294" t="s">
        <v>255</v>
      </c>
      <c r="C16" s="267" t="s">
        <v>422</v>
      </c>
      <c r="D16" s="293" t="s">
        <v>409</v>
      </c>
      <c r="E16" s="266" t="s">
        <v>713</v>
      </c>
    </row>
    <row r="17" spans="1:5" ht="39" customHeight="1" thickBot="1" x14ac:dyDescent="0.25">
      <c r="A17" s="264">
        <v>15</v>
      </c>
      <c r="B17" s="267" t="s">
        <v>255</v>
      </c>
      <c r="C17" s="267" t="s">
        <v>423</v>
      </c>
      <c r="D17" s="265" t="s">
        <v>409</v>
      </c>
      <c r="E17" s="265" t="s">
        <v>424</v>
      </c>
    </row>
    <row r="18" spans="1:5" ht="32.450000000000003" customHeight="1" thickBot="1" x14ac:dyDescent="0.25">
      <c r="A18" s="264">
        <v>16</v>
      </c>
      <c r="B18" s="267" t="s">
        <v>255</v>
      </c>
      <c r="C18" s="267" t="s">
        <v>425</v>
      </c>
      <c r="D18" s="265" t="s">
        <v>409</v>
      </c>
      <c r="E18" s="265" t="s">
        <v>426</v>
      </c>
    </row>
    <row r="19" spans="1:5" ht="26.45" customHeight="1" thickBot="1" x14ac:dyDescent="0.25">
      <c r="A19" s="264">
        <v>17</v>
      </c>
      <c r="B19" s="267" t="s">
        <v>255</v>
      </c>
      <c r="C19" s="267" t="s">
        <v>427</v>
      </c>
      <c r="D19" s="265" t="s">
        <v>409</v>
      </c>
      <c r="E19" s="265" t="s">
        <v>428</v>
      </c>
    </row>
    <row r="20" spans="1:5" ht="27.6" customHeight="1" thickBot="1" x14ac:dyDescent="0.25">
      <c r="A20" s="264">
        <v>18</v>
      </c>
      <c r="B20" s="267" t="s">
        <v>290</v>
      </c>
      <c r="C20" s="267" t="s">
        <v>495</v>
      </c>
      <c r="D20" s="265" t="s">
        <v>409</v>
      </c>
      <c r="E20" s="265" t="s">
        <v>429</v>
      </c>
    </row>
    <row r="21" spans="1:5" ht="42" customHeight="1" thickBot="1" x14ac:dyDescent="0.25">
      <c r="A21" s="264">
        <v>19</v>
      </c>
      <c r="B21" s="267" t="s">
        <v>290</v>
      </c>
      <c r="C21" s="267" t="s">
        <v>495</v>
      </c>
      <c r="D21" s="265" t="s">
        <v>409</v>
      </c>
      <c r="E21" s="265" t="s">
        <v>430</v>
      </c>
    </row>
    <row r="22" spans="1:5" ht="31.15" customHeight="1" thickBot="1" x14ac:dyDescent="0.25">
      <c r="A22" s="264">
        <v>20</v>
      </c>
      <c r="B22" s="267" t="s">
        <v>290</v>
      </c>
      <c r="C22" s="267" t="s">
        <v>495</v>
      </c>
      <c r="D22" s="265" t="s">
        <v>409</v>
      </c>
      <c r="E22" s="265" t="s">
        <v>431</v>
      </c>
    </row>
    <row r="23" spans="1:5" ht="45" customHeight="1" thickBot="1" x14ac:dyDescent="0.25">
      <c r="A23" s="264">
        <v>21</v>
      </c>
      <c r="B23" s="267" t="s">
        <v>255</v>
      </c>
      <c r="C23" s="267" t="s">
        <v>432</v>
      </c>
      <c r="D23" s="265" t="s">
        <v>409</v>
      </c>
      <c r="E23" s="265" t="s">
        <v>433</v>
      </c>
    </row>
    <row r="24" spans="1:5" ht="52.9" customHeight="1" thickBot="1" x14ac:dyDescent="0.25">
      <c r="A24" s="264">
        <v>22</v>
      </c>
      <c r="B24" s="267" t="s">
        <v>255</v>
      </c>
      <c r="C24" s="267" t="s">
        <v>432</v>
      </c>
      <c r="D24" s="265" t="s">
        <v>409</v>
      </c>
      <c r="E24" s="265" t="s">
        <v>434</v>
      </c>
    </row>
    <row r="25" spans="1:5" ht="25.15" customHeight="1" thickBot="1" x14ac:dyDescent="0.25">
      <c r="A25" s="264">
        <v>23</v>
      </c>
      <c r="B25" s="267" t="s">
        <v>255</v>
      </c>
      <c r="C25" s="267" t="s">
        <v>435</v>
      </c>
      <c r="D25" s="265" t="s">
        <v>409</v>
      </c>
      <c r="E25" s="265" t="s">
        <v>436</v>
      </c>
    </row>
    <row r="26" spans="1:5" ht="22.9" customHeight="1" thickBot="1" x14ac:dyDescent="0.25">
      <c r="A26" s="264">
        <v>24</v>
      </c>
      <c r="B26" s="267" t="s">
        <v>250</v>
      </c>
      <c r="C26" s="267" t="s">
        <v>437</v>
      </c>
      <c r="D26" s="265" t="s">
        <v>438</v>
      </c>
      <c r="E26" s="265" t="s">
        <v>439</v>
      </c>
    </row>
    <row r="27" spans="1:5" ht="21" customHeight="1" thickBot="1" x14ac:dyDescent="0.25">
      <c r="A27" s="264">
        <v>25</v>
      </c>
      <c r="B27" s="267" t="s">
        <v>250</v>
      </c>
      <c r="C27" s="267" t="s">
        <v>440</v>
      </c>
      <c r="D27" s="265" t="s">
        <v>438</v>
      </c>
      <c r="E27" s="265" t="s">
        <v>439</v>
      </c>
    </row>
    <row r="28" spans="1:5" ht="21.6" customHeight="1" thickBot="1" x14ac:dyDescent="0.25">
      <c r="A28" s="264">
        <v>26</v>
      </c>
      <c r="B28" s="267" t="s">
        <v>250</v>
      </c>
      <c r="C28" s="267" t="s">
        <v>441</v>
      </c>
      <c r="D28" s="265" t="s">
        <v>438</v>
      </c>
      <c r="E28" s="265" t="s">
        <v>439</v>
      </c>
    </row>
    <row r="29" spans="1:5" ht="28.9" customHeight="1" thickBot="1" x14ac:dyDescent="0.25">
      <c r="A29" s="264">
        <v>27</v>
      </c>
      <c r="B29" s="267" t="s">
        <v>250</v>
      </c>
      <c r="C29" s="267" t="s">
        <v>442</v>
      </c>
      <c r="D29" s="265" t="s">
        <v>438</v>
      </c>
      <c r="E29" s="265" t="s">
        <v>443</v>
      </c>
    </row>
    <row r="30" spans="1:5" ht="35.450000000000003" customHeight="1" thickBot="1" x14ac:dyDescent="0.25">
      <c r="A30" s="264">
        <v>28</v>
      </c>
      <c r="B30" s="267" t="s">
        <v>250</v>
      </c>
      <c r="C30" s="267" t="s">
        <v>444</v>
      </c>
      <c r="D30" s="265" t="s">
        <v>438</v>
      </c>
      <c r="E30" s="265" t="s">
        <v>445</v>
      </c>
    </row>
    <row r="31" spans="1:5" ht="36.75" thickBot="1" x14ac:dyDescent="0.25">
      <c r="A31" s="264">
        <v>29</v>
      </c>
      <c r="B31" s="267" t="s">
        <v>248</v>
      </c>
      <c r="C31" s="267" t="s">
        <v>446</v>
      </c>
      <c r="D31" s="265" t="s">
        <v>438</v>
      </c>
      <c r="E31" s="265" t="s">
        <v>447</v>
      </c>
    </row>
    <row r="32" spans="1:5" ht="24.75" thickBot="1" x14ac:dyDescent="0.25">
      <c r="A32" s="264">
        <v>30</v>
      </c>
      <c r="B32" s="267" t="s">
        <v>397</v>
      </c>
      <c r="C32" s="267" t="s">
        <v>281</v>
      </c>
      <c r="D32" s="265" t="s">
        <v>438</v>
      </c>
      <c r="E32" s="265" t="s">
        <v>448</v>
      </c>
    </row>
    <row r="33" spans="1:5" ht="19.899999999999999" customHeight="1" thickBot="1" x14ac:dyDescent="0.25">
      <c r="A33" s="264">
        <v>31</v>
      </c>
      <c r="B33" s="267" t="s">
        <v>282</v>
      </c>
      <c r="C33" s="267" t="s">
        <v>283</v>
      </c>
      <c r="D33" s="265" t="s">
        <v>438</v>
      </c>
      <c r="E33" s="265" t="s">
        <v>449</v>
      </c>
    </row>
    <row r="34" spans="1:5" ht="25.9" customHeight="1" thickBot="1" x14ac:dyDescent="0.25">
      <c r="A34" s="264">
        <v>32</v>
      </c>
      <c r="B34" s="267" t="s">
        <v>250</v>
      </c>
      <c r="C34" s="267" t="s">
        <v>450</v>
      </c>
      <c r="D34" s="265" t="s">
        <v>451</v>
      </c>
      <c r="E34" s="265" t="s">
        <v>452</v>
      </c>
    </row>
    <row r="35" spans="1:5" ht="25.9" customHeight="1" thickBot="1" x14ac:dyDescent="0.25">
      <c r="A35" s="264">
        <v>33</v>
      </c>
      <c r="B35" s="267" t="s">
        <v>250</v>
      </c>
      <c r="C35" s="267" t="s">
        <v>453</v>
      </c>
      <c r="D35" s="265" t="s">
        <v>451</v>
      </c>
      <c r="E35" s="265" t="s">
        <v>454</v>
      </c>
    </row>
    <row r="36" spans="1:5" ht="27" customHeight="1" thickBot="1" x14ac:dyDescent="0.25">
      <c r="A36" s="264">
        <v>34</v>
      </c>
      <c r="B36" s="267" t="s">
        <v>275</v>
      </c>
      <c r="C36" s="267" t="s">
        <v>455</v>
      </c>
      <c r="D36" s="265" t="s">
        <v>451</v>
      </c>
      <c r="E36" s="265" t="s">
        <v>456</v>
      </c>
    </row>
    <row r="37" spans="1:5" ht="31.15" customHeight="1" thickBot="1" x14ac:dyDescent="0.25">
      <c r="A37" s="264">
        <v>35</v>
      </c>
      <c r="B37" s="267" t="s">
        <v>275</v>
      </c>
      <c r="C37" s="267" t="s">
        <v>457</v>
      </c>
      <c r="D37" s="265" t="s">
        <v>451</v>
      </c>
      <c r="E37" s="265" t="s">
        <v>458</v>
      </c>
    </row>
    <row r="38" spans="1:5" ht="38.450000000000003" customHeight="1" thickBot="1" x14ac:dyDescent="0.25">
      <c r="A38" s="264">
        <v>36</v>
      </c>
      <c r="B38" s="267" t="s">
        <v>275</v>
      </c>
      <c r="C38" s="267" t="s">
        <v>459</v>
      </c>
      <c r="D38" s="265" t="s">
        <v>451</v>
      </c>
      <c r="E38" s="265" t="s">
        <v>460</v>
      </c>
    </row>
    <row r="39" spans="1:5" ht="27.6" customHeight="1" thickBot="1" x14ac:dyDescent="0.25">
      <c r="A39" s="264">
        <v>37</v>
      </c>
      <c r="B39" s="267" t="s">
        <v>275</v>
      </c>
      <c r="C39" s="267" t="s">
        <v>277</v>
      </c>
      <c r="D39" s="265" t="s">
        <v>451</v>
      </c>
      <c r="E39" s="265" t="s">
        <v>461</v>
      </c>
    </row>
    <row r="40" spans="1:5" ht="24" customHeight="1" thickBot="1" x14ac:dyDescent="0.25">
      <c r="A40" s="264">
        <v>38</v>
      </c>
      <c r="B40" s="267" t="s">
        <v>275</v>
      </c>
      <c r="C40" s="267" t="s">
        <v>462</v>
      </c>
      <c r="D40" s="265" t="s">
        <v>451</v>
      </c>
      <c r="E40" s="265" t="s">
        <v>463</v>
      </c>
    </row>
    <row r="41" spans="1:5" ht="22.15" customHeight="1" thickBot="1" x14ac:dyDescent="0.25">
      <c r="A41" s="264">
        <v>39</v>
      </c>
      <c r="B41" s="267" t="s">
        <v>250</v>
      </c>
      <c r="C41" s="267" t="s">
        <v>464</v>
      </c>
      <c r="D41" s="265" t="s">
        <v>451</v>
      </c>
      <c r="E41" s="265" t="s">
        <v>465</v>
      </c>
    </row>
    <row r="42" spans="1:5" ht="25.15" customHeight="1" thickBot="1" x14ac:dyDescent="0.25">
      <c r="A42" s="264">
        <v>40</v>
      </c>
      <c r="B42" s="267" t="s">
        <v>290</v>
      </c>
      <c r="C42" s="267" t="s">
        <v>495</v>
      </c>
      <c r="D42" s="265" t="s">
        <v>451</v>
      </c>
      <c r="E42" s="265" t="s">
        <v>466</v>
      </c>
    </row>
    <row r="43" spans="1:5" ht="21.6" customHeight="1" thickBot="1" x14ac:dyDescent="0.25">
      <c r="A43" s="264">
        <v>41</v>
      </c>
      <c r="B43" s="267" t="s">
        <v>250</v>
      </c>
      <c r="C43" s="267" t="s">
        <v>467</v>
      </c>
      <c r="D43" s="265" t="s">
        <v>468</v>
      </c>
      <c r="E43" s="265" t="s">
        <v>469</v>
      </c>
    </row>
    <row r="44" spans="1:5" ht="24.6" customHeight="1" thickBot="1" x14ac:dyDescent="0.25">
      <c r="A44" s="264">
        <v>42</v>
      </c>
      <c r="B44" s="267" t="s">
        <v>250</v>
      </c>
      <c r="C44" s="267" t="s">
        <v>273</v>
      </c>
      <c r="D44" s="265" t="s">
        <v>468</v>
      </c>
      <c r="E44" s="265" t="s">
        <v>470</v>
      </c>
    </row>
  </sheetData>
  <sheetProtection algorithmName="SHA-512" hashValue="TSFdvjF6n8zE2nE2/SIinRMB3Ausoroe67l7sgkNh2zaWHN/tIoMnYODucdGQDrAW3//IDLLQHCkYBjkqUfCyA==" saltValue="P+zyph9aicoJq+8JxgeTqA==" spinCount="100000" sheet="1" objects="1" scenarios="1"/>
  <mergeCells count="1">
    <mergeCell ref="A1:E1"/>
  </mergeCells>
  <phoneticPr fontId="11" type="noConversion"/>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109"/>
  <sheetViews>
    <sheetView showGridLines="0" zoomScaleNormal="100" workbookViewId="0">
      <pane xSplit="1" ySplit="4" topLeftCell="C63" activePane="bottomRight" state="frozen"/>
      <selection pane="topRight" activeCell="B1" sqref="B1"/>
      <selection pane="bottomLeft" activeCell="A6" sqref="A6"/>
      <selection pane="bottomRight" activeCell="C12" sqref="C12:D12"/>
    </sheetView>
  </sheetViews>
  <sheetFormatPr defaultColWidth="9.28515625" defaultRowHeight="12" x14ac:dyDescent="0.2"/>
  <cols>
    <col min="1" max="1" width="6.7109375" style="88" customWidth="1"/>
    <col min="2" max="2" width="25" style="89" customWidth="1"/>
    <col min="3" max="3" width="15.28515625" style="90" customWidth="1"/>
    <col min="4" max="4" width="13.140625" style="90" customWidth="1"/>
    <col min="5" max="5" width="14.85546875" style="90" customWidth="1"/>
    <col min="6" max="7" width="12.7109375" style="90" customWidth="1"/>
    <col min="8" max="8" width="13.5703125" style="90" customWidth="1"/>
    <col min="9" max="9" width="19.85546875" style="90" customWidth="1"/>
    <col min="10" max="10" width="12" style="118" customWidth="1"/>
    <col min="11" max="11" width="12.85546875" style="118" customWidth="1"/>
    <col min="12" max="12" width="8.5703125" style="331" customWidth="1"/>
    <col min="13" max="13" width="20.42578125" style="167" customWidth="1"/>
    <col min="14" max="14" width="15.28515625" style="91" customWidth="1"/>
    <col min="15" max="15" width="14.85546875" style="91" customWidth="1"/>
    <col min="16" max="16" width="15.85546875" style="91" customWidth="1"/>
    <col min="17" max="17" width="16.7109375" style="91" customWidth="1"/>
    <col min="18" max="18" width="14.28515625" style="91" customWidth="1"/>
    <col min="19" max="19" width="10.5703125" style="44" customWidth="1"/>
    <col min="20" max="20" width="11" style="44" bestFit="1" customWidth="1"/>
    <col min="21" max="16384" width="9.28515625" style="44"/>
  </cols>
  <sheetData>
    <row r="1" spans="1:19" ht="14.45" customHeight="1" x14ac:dyDescent="0.2">
      <c r="A1" s="478" t="s">
        <v>149</v>
      </c>
      <c r="B1" s="478"/>
      <c r="C1" s="478"/>
      <c r="D1" s="478"/>
      <c r="E1" s="478"/>
      <c r="F1" s="478"/>
      <c r="G1" s="478"/>
      <c r="H1" s="478"/>
      <c r="I1" s="478"/>
      <c r="J1" s="478"/>
      <c r="K1" s="478"/>
      <c r="L1" s="368"/>
      <c r="M1" s="261"/>
      <c r="N1" s="477" t="s">
        <v>156</v>
      </c>
      <c r="O1" s="478"/>
      <c r="P1" s="478"/>
      <c r="Q1" s="478"/>
      <c r="R1" s="478"/>
      <c r="S1" s="478"/>
    </row>
    <row r="2" spans="1:19" x14ac:dyDescent="0.2">
      <c r="A2" s="45"/>
      <c r="B2" s="46"/>
      <c r="C2" s="47"/>
      <c r="D2" s="47"/>
      <c r="E2" s="47"/>
      <c r="F2" s="47"/>
      <c r="G2" s="47"/>
      <c r="H2" s="47"/>
      <c r="I2" s="47"/>
      <c r="J2" s="98"/>
      <c r="K2" s="99"/>
      <c r="L2" s="368"/>
      <c r="M2" s="261"/>
      <c r="N2" s="477"/>
      <c r="O2" s="478"/>
      <c r="P2" s="478"/>
      <c r="Q2" s="478"/>
      <c r="R2" s="478"/>
      <c r="S2" s="478"/>
    </row>
    <row r="3" spans="1:19" x14ac:dyDescent="0.2">
      <c r="A3" s="480" t="s">
        <v>1</v>
      </c>
      <c r="B3" s="482" t="s">
        <v>2</v>
      </c>
      <c r="C3" s="479" t="s">
        <v>3</v>
      </c>
      <c r="D3" s="479"/>
      <c r="E3" s="479" t="s">
        <v>30</v>
      </c>
      <c r="F3" s="479" t="s">
        <v>4</v>
      </c>
      <c r="G3" s="479"/>
      <c r="H3" s="479" t="s">
        <v>31</v>
      </c>
      <c r="I3" s="479" t="s">
        <v>0</v>
      </c>
      <c r="J3" s="98"/>
      <c r="K3" s="98"/>
      <c r="L3" s="368"/>
      <c r="M3" s="261"/>
      <c r="N3" s="49"/>
      <c r="O3" s="43"/>
      <c r="P3" s="43"/>
      <c r="Q3" s="43"/>
      <c r="R3" s="43"/>
      <c r="S3" s="42"/>
    </row>
    <row r="4" spans="1:19" ht="80.45" customHeight="1" x14ac:dyDescent="0.2">
      <c r="A4" s="480"/>
      <c r="B4" s="482"/>
      <c r="C4" s="48" t="s">
        <v>39</v>
      </c>
      <c r="D4" s="48" t="s">
        <v>150</v>
      </c>
      <c r="E4" s="479"/>
      <c r="F4" s="48" t="s">
        <v>40</v>
      </c>
      <c r="G4" s="48" t="s">
        <v>41</v>
      </c>
      <c r="H4" s="479"/>
      <c r="I4" s="479"/>
      <c r="J4" s="100" t="s">
        <v>52</v>
      </c>
      <c r="K4" s="100" t="s">
        <v>53</v>
      </c>
      <c r="L4" s="369"/>
      <c r="M4" s="357" t="str">
        <f>B3</f>
        <v>Denumirea capitolelor şi subcapitolelor</v>
      </c>
      <c r="N4" s="48" t="s">
        <v>84</v>
      </c>
      <c r="O4" s="48" t="s">
        <v>85</v>
      </c>
      <c r="P4" s="48" t="s">
        <v>86</v>
      </c>
      <c r="Q4" s="48" t="s">
        <v>87</v>
      </c>
      <c r="R4" s="48" t="s">
        <v>157</v>
      </c>
      <c r="S4" s="48"/>
    </row>
    <row r="5" spans="1:19" ht="15.6" customHeight="1" x14ac:dyDescent="0.2">
      <c r="A5" s="50" t="s">
        <v>22</v>
      </c>
      <c r="B5" s="464" t="s">
        <v>286</v>
      </c>
      <c r="C5" s="465"/>
      <c r="D5" s="465"/>
      <c r="E5" s="465"/>
      <c r="F5" s="465"/>
      <c r="G5" s="465"/>
      <c r="H5" s="465"/>
      <c r="I5" s="465"/>
      <c r="J5" s="101"/>
      <c r="K5" s="101"/>
      <c r="L5" s="274"/>
      <c r="M5" s="481" t="str">
        <f>B5</f>
        <v>Cheltuieli pentru obtinerea și amenajarea terenului</v>
      </c>
      <c r="N5" s="481"/>
      <c r="O5" s="481"/>
      <c r="P5" s="481"/>
      <c r="Q5" s="481"/>
      <c r="R5" s="481"/>
      <c r="S5" s="481"/>
    </row>
    <row r="6" spans="1:19" ht="16.899999999999999" customHeight="1" x14ac:dyDescent="0.2">
      <c r="A6" s="50" t="s">
        <v>47</v>
      </c>
      <c r="B6" s="351" t="s">
        <v>478</v>
      </c>
      <c r="C6" s="334"/>
      <c r="D6" s="334"/>
      <c r="E6" s="335">
        <f>C6+D6</f>
        <v>0</v>
      </c>
      <c r="F6" s="334"/>
      <c r="G6" s="334"/>
      <c r="H6" s="335">
        <f>F6+G6</f>
        <v>0</v>
      </c>
      <c r="I6" s="335">
        <f>E6+H6</f>
        <v>0</v>
      </c>
      <c r="J6" s="95" t="s">
        <v>248</v>
      </c>
      <c r="K6" s="95" t="s">
        <v>249</v>
      </c>
      <c r="L6" s="274" t="str">
        <f>IF(E6&gt;SUM(C90*Instructiuni!F11),"!!! Atentie prag","")</f>
        <v/>
      </c>
      <c r="M6" s="357" t="str">
        <f>B6</f>
        <v xml:space="preserve">Obtinerea terenului </v>
      </c>
      <c r="N6" s="51"/>
      <c r="O6" s="51"/>
      <c r="P6" s="51"/>
      <c r="Q6" s="51"/>
      <c r="R6" s="52">
        <f>SUM(N6:Q6)</f>
        <v>0</v>
      </c>
      <c r="S6" s="19" t="str">
        <f>IF(R6=I6,"OK","ERROR")</f>
        <v>OK</v>
      </c>
    </row>
    <row r="7" spans="1:19" ht="24.6" customHeight="1" x14ac:dyDescent="0.2">
      <c r="A7" s="50" t="s">
        <v>151</v>
      </c>
      <c r="B7" s="351" t="s">
        <v>5</v>
      </c>
      <c r="C7" s="449"/>
      <c r="D7" s="449"/>
      <c r="E7" s="339">
        <f>C7+D7</f>
        <v>0</v>
      </c>
      <c r="F7" s="38"/>
      <c r="G7" s="38"/>
      <c r="H7" s="339">
        <f>F7+G7</f>
        <v>0</v>
      </c>
      <c r="I7" s="339">
        <f>E7+H7</f>
        <v>0</v>
      </c>
      <c r="J7" s="96" t="s">
        <v>250</v>
      </c>
      <c r="K7" s="96" t="s">
        <v>251</v>
      </c>
      <c r="L7" s="274"/>
      <c r="M7" s="357" t="str">
        <f t="shared" ref="M7:M10" si="0">B7</f>
        <v>Amenajarea terenului</v>
      </c>
      <c r="N7" s="336"/>
      <c r="O7" s="336"/>
      <c r="P7" s="336"/>
      <c r="Q7" s="336"/>
      <c r="R7" s="359">
        <f t="shared" ref="R7:R77" si="1">SUM(N7:Q7)</f>
        <v>0</v>
      </c>
      <c r="S7" s="19" t="str">
        <f t="shared" ref="S7:S75" si="2">IF(R7=I7,"OK","ERROR")</f>
        <v>OK</v>
      </c>
    </row>
    <row r="8" spans="1:19" ht="36" customHeight="1" x14ac:dyDescent="0.2">
      <c r="A8" s="50" t="s">
        <v>154</v>
      </c>
      <c r="B8" s="351" t="s">
        <v>43</v>
      </c>
      <c r="C8" s="38"/>
      <c r="D8" s="38"/>
      <c r="E8" s="339">
        <f>C8+D8</f>
        <v>0</v>
      </c>
      <c r="F8" s="38"/>
      <c r="G8" s="38"/>
      <c r="H8" s="339">
        <f>F8+G8</f>
        <v>0</v>
      </c>
      <c r="I8" s="339">
        <f>E8+H8</f>
        <v>0</v>
      </c>
      <c r="J8" s="96" t="s">
        <v>250</v>
      </c>
      <c r="K8" s="96" t="s">
        <v>252</v>
      </c>
      <c r="L8" s="274"/>
      <c r="M8" s="357" t="str">
        <f t="shared" si="0"/>
        <v>Amenajări pentru protecţia mediului şi aducerea terenului la starea iniţială</v>
      </c>
      <c r="N8" s="336"/>
      <c r="O8" s="336"/>
      <c r="P8" s="336"/>
      <c r="Q8" s="336"/>
      <c r="R8" s="359">
        <f t="shared" si="1"/>
        <v>0</v>
      </c>
      <c r="S8" s="19" t="str">
        <f t="shared" si="2"/>
        <v>OK</v>
      </c>
    </row>
    <row r="9" spans="1:19" ht="29.45" customHeight="1" x14ac:dyDescent="0.2">
      <c r="A9" s="50" t="s">
        <v>49</v>
      </c>
      <c r="B9" s="352" t="s">
        <v>155</v>
      </c>
      <c r="C9" s="38"/>
      <c r="D9" s="38"/>
      <c r="E9" s="339">
        <f>C9+D9</f>
        <v>0</v>
      </c>
      <c r="F9" s="38"/>
      <c r="G9" s="38"/>
      <c r="H9" s="339">
        <f>F9+G9</f>
        <v>0</v>
      </c>
      <c r="I9" s="339">
        <f>E9+H9</f>
        <v>0</v>
      </c>
      <c r="J9" s="96" t="s">
        <v>250</v>
      </c>
      <c r="K9" s="96" t="s">
        <v>253</v>
      </c>
      <c r="L9" s="274"/>
      <c r="M9" s="357" t="str">
        <f t="shared" si="0"/>
        <v>Cheltuieli pentru relocare/protecția utilităților</v>
      </c>
      <c r="N9" s="336"/>
      <c r="O9" s="336"/>
      <c r="P9" s="336"/>
      <c r="Q9" s="336"/>
      <c r="R9" s="359">
        <f t="shared" si="1"/>
        <v>0</v>
      </c>
      <c r="S9" s="19" t="str">
        <f t="shared" si="2"/>
        <v>OK</v>
      </c>
    </row>
    <row r="10" spans="1:19" s="58" customFormat="1" x14ac:dyDescent="0.2">
      <c r="A10" s="54"/>
      <c r="B10" s="55" t="s">
        <v>6</v>
      </c>
      <c r="C10" s="340">
        <f>SUM(C6:C9)</f>
        <v>0</v>
      </c>
      <c r="D10" s="340">
        <f t="shared" ref="D10:I10" si="3">SUM(D6:D9)</f>
        <v>0</v>
      </c>
      <c r="E10" s="340">
        <f t="shared" si="3"/>
        <v>0</v>
      </c>
      <c r="F10" s="340">
        <f t="shared" si="3"/>
        <v>0</v>
      </c>
      <c r="G10" s="340">
        <f t="shared" si="3"/>
        <v>0</v>
      </c>
      <c r="H10" s="340">
        <f t="shared" si="3"/>
        <v>0</v>
      </c>
      <c r="I10" s="340">
        <f t="shared" si="3"/>
        <v>0</v>
      </c>
      <c r="J10" s="102"/>
      <c r="K10" s="102"/>
      <c r="L10" s="370"/>
      <c r="M10" s="357" t="str">
        <f t="shared" si="0"/>
        <v>TOTAL CAPITOL 1</v>
      </c>
      <c r="N10" s="56">
        <f t="shared" ref="N10" si="4">SUM(N6:N9)</f>
        <v>0</v>
      </c>
      <c r="O10" s="56">
        <f t="shared" ref="O10" si="5">SUM(O6:O9)</f>
        <v>0</v>
      </c>
      <c r="P10" s="56">
        <f t="shared" ref="P10" si="6">SUM(P6:P9)</f>
        <v>0</v>
      </c>
      <c r="Q10" s="56">
        <f t="shared" ref="Q10" si="7">SUM(Q6:Q9)</f>
        <v>0</v>
      </c>
      <c r="R10" s="56">
        <f t="shared" ref="R10" si="8">SUM(R6:R9)</f>
        <v>0</v>
      </c>
      <c r="S10" s="57" t="str">
        <f t="shared" si="2"/>
        <v>OK</v>
      </c>
    </row>
    <row r="11" spans="1:19" ht="23.45" customHeight="1" x14ac:dyDescent="0.2">
      <c r="A11" s="50" t="s">
        <v>23</v>
      </c>
      <c r="B11" s="464" t="s">
        <v>287</v>
      </c>
      <c r="C11" s="465"/>
      <c r="D11" s="465"/>
      <c r="E11" s="465"/>
      <c r="F11" s="465"/>
      <c r="G11" s="465"/>
      <c r="H11" s="465"/>
      <c r="I11" s="465"/>
      <c r="J11" s="101"/>
      <c r="K11" s="101"/>
      <c r="L11" s="274"/>
      <c r="M11" s="481" t="str">
        <f>B11</f>
        <v>Cheltuieli pentru asigurarea utilităţilor necesare obiectivului de investii</v>
      </c>
      <c r="N11" s="481"/>
      <c r="O11" s="481"/>
      <c r="P11" s="481"/>
      <c r="Q11" s="481"/>
      <c r="R11" s="481"/>
      <c r="S11" s="19"/>
    </row>
    <row r="12" spans="1:19" ht="39.6" customHeight="1" x14ac:dyDescent="0.2">
      <c r="A12" s="59" t="s">
        <v>7</v>
      </c>
      <c r="B12" s="353" t="s">
        <v>287</v>
      </c>
      <c r="C12" s="38"/>
      <c r="D12" s="38"/>
      <c r="E12" s="338">
        <f>C12+D12</f>
        <v>0</v>
      </c>
      <c r="F12" s="38"/>
      <c r="G12" s="38"/>
      <c r="H12" s="338">
        <f>F12+G12</f>
        <v>0</v>
      </c>
      <c r="I12" s="338">
        <f>E12+H12</f>
        <v>0</v>
      </c>
      <c r="J12" s="96" t="s">
        <v>250</v>
      </c>
      <c r="K12" s="96" t="s">
        <v>254</v>
      </c>
      <c r="L12" s="274"/>
      <c r="M12" s="357" t="str">
        <f>B12</f>
        <v>Cheltuieli pentru asigurarea utilităţilor necesare obiectivului de investii</v>
      </c>
      <c r="N12" s="38"/>
      <c r="O12" s="38"/>
      <c r="P12" s="38"/>
      <c r="Q12" s="38"/>
      <c r="R12" s="52">
        <f t="shared" si="1"/>
        <v>0</v>
      </c>
      <c r="S12" s="19" t="str">
        <f t="shared" si="2"/>
        <v>OK</v>
      </c>
    </row>
    <row r="13" spans="1:19" s="58" customFormat="1" x14ac:dyDescent="0.2">
      <c r="A13" s="54"/>
      <c r="B13" s="55" t="s">
        <v>8</v>
      </c>
      <c r="C13" s="341">
        <f>SUM(C12:C12)</f>
        <v>0</v>
      </c>
      <c r="D13" s="341">
        <f t="shared" ref="D13:I13" si="9">SUM(D12:D12)</f>
        <v>0</v>
      </c>
      <c r="E13" s="341">
        <f t="shared" si="9"/>
        <v>0</v>
      </c>
      <c r="F13" s="341">
        <f t="shared" si="9"/>
        <v>0</v>
      </c>
      <c r="G13" s="341">
        <f t="shared" si="9"/>
        <v>0</v>
      </c>
      <c r="H13" s="341">
        <f t="shared" si="9"/>
        <v>0</v>
      </c>
      <c r="I13" s="341">
        <f t="shared" si="9"/>
        <v>0</v>
      </c>
      <c r="J13" s="103"/>
      <c r="K13" s="103"/>
      <c r="L13" s="371"/>
      <c r="M13" s="357" t="str">
        <f t="shared" ref="M13:M14" si="10">B13</f>
        <v> TOTAL CAPITOL 2</v>
      </c>
      <c r="N13" s="56">
        <f t="shared" ref="N13" si="11">SUM(N12:N12)</f>
        <v>0</v>
      </c>
      <c r="O13" s="56">
        <f t="shared" ref="O13" si="12">SUM(O12:O12)</f>
        <v>0</v>
      </c>
      <c r="P13" s="56">
        <f t="shared" ref="P13" si="13">SUM(P12:P12)</f>
        <v>0</v>
      </c>
      <c r="Q13" s="56">
        <f t="shared" ref="Q13" si="14">SUM(Q12:Q12)</f>
        <v>0</v>
      </c>
      <c r="R13" s="56">
        <f t="shared" ref="R13" si="15">SUM(R12:R12)</f>
        <v>0</v>
      </c>
      <c r="S13" s="57" t="str">
        <f t="shared" si="2"/>
        <v>OK</v>
      </c>
    </row>
    <row r="14" spans="1:19" ht="25.9" customHeight="1" x14ac:dyDescent="0.2">
      <c r="A14" s="50" t="s">
        <v>24</v>
      </c>
      <c r="B14" s="483" t="s">
        <v>637</v>
      </c>
      <c r="C14" s="484"/>
      <c r="D14" s="484"/>
      <c r="E14" s="484"/>
      <c r="F14" s="484"/>
      <c r="G14" s="484"/>
      <c r="H14" s="484"/>
      <c r="I14" s="484"/>
      <c r="J14" s="484"/>
      <c r="K14" s="485"/>
      <c r="L14" s="274" t="str">
        <f>IF(SUM(E15+E19+E20+E21+E36+E22+E34)&gt;SUM(E56*Instructiuni!F13),"!!! Atentie prag","")</f>
        <v/>
      </c>
      <c r="M14" s="481" t="str">
        <f t="shared" si="10"/>
        <v>Cheltuieli pentru proiectare și asistență tehnică (cu exceptia subapitolului 3.5  - Consultanță) sunt eligibile cumulat, în limita a 10% din valoarea cheltuielilor eligibile finanțate în cadrul capitolul 4 „Cheltuieli pentru investiția de bază”, conform  cap. 5.3.2 Ghidul Specific)</v>
      </c>
      <c r="N14" s="481"/>
      <c r="O14" s="481"/>
      <c r="P14" s="481"/>
      <c r="Q14" s="481"/>
      <c r="R14" s="481"/>
      <c r="S14" s="19"/>
    </row>
    <row r="15" spans="1:19" ht="15.6" customHeight="1" x14ac:dyDescent="0.2">
      <c r="A15" s="61" t="s">
        <v>158</v>
      </c>
      <c r="B15" s="353" t="s">
        <v>160</v>
      </c>
      <c r="C15" s="338">
        <f>SUM(C16:C18)</f>
        <v>0</v>
      </c>
      <c r="D15" s="338">
        <f t="shared" ref="D15:I15" si="16">SUM(D16:D18)</f>
        <v>0</v>
      </c>
      <c r="E15" s="338">
        <f>SUM(E16:E18)</f>
        <v>0</v>
      </c>
      <c r="F15" s="338">
        <f t="shared" si="16"/>
        <v>0</v>
      </c>
      <c r="G15" s="338">
        <f t="shared" si="16"/>
        <v>0</v>
      </c>
      <c r="H15" s="338">
        <f t="shared" si="16"/>
        <v>0</v>
      </c>
      <c r="I15" s="338">
        <f t="shared" si="16"/>
        <v>0</v>
      </c>
      <c r="J15" s="101"/>
      <c r="K15" s="101"/>
      <c r="L15" s="274"/>
      <c r="M15" s="357" t="str">
        <f>B15</f>
        <v xml:space="preserve">Studii </v>
      </c>
      <c r="N15" s="335">
        <f t="shared" ref="N15" si="17">SUM(N16:N18)</f>
        <v>0</v>
      </c>
      <c r="O15" s="335">
        <f t="shared" ref="O15" si="18">SUM(O16:O18)</f>
        <v>0</v>
      </c>
      <c r="P15" s="335">
        <f t="shared" ref="P15" si="19">SUM(P16:P18)</f>
        <v>0</v>
      </c>
      <c r="Q15" s="335">
        <f t="shared" ref="Q15" si="20">SUM(Q16:Q18)</f>
        <v>0</v>
      </c>
      <c r="R15" s="335">
        <f t="shared" ref="R15" si="21">SUM(R16:R18)</f>
        <v>0</v>
      </c>
      <c r="S15" s="19" t="str">
        <f t="shared" si="2"/>
        <v>OK</v>
      </c>
    </row>
    <row r="16" spans="1:19" x14ac:dyDescent="0.2">
      <c r="A16" s="61" t="s">
        <v>57</v>
      </c>
      <c r="B16" s="351" t="s">
        <v>159</v>
      </c>
      <c r="C16" s="38"/>
      <c r="D16" s="38"/>
      <c r="E16" s="338">
        <f t="shared" ref="E16:E18" si="22">C16+D16</f>
        <v>0</v>
      </c>
      <c r="F16" s="38"/>
      <c r="G16" s="38"/>
      <c r="H16" s="338">
        <f t="shared" ref="H16:H21" si="23">F16+G16</f>
        <v>0</v>
      </c>
      <c r="I16" s="338">
        <f t="shared" ref="I16:I21" si="24">E16+H16</f>
        <v>0</v>
      </c>
      <c r="J16" s="96" t="s">
        <v>255</v>
      </c>
      <c r="K16" s="96" t="s">
        <v>256</v>
      </c>
      <c r="L16" s="274"/>
      <c r="M16" s="357" t="str">
        <f t="shared" ref="M16:M42" si="25">B16</f>
        <v>Studii de teren</v>
      </c>
      <c r="N16" s="336"/>
      <c r="O16" s="92"/>
      <c r="P16" s="92"/>
      <c r="Q16" s="92"/>
      <c r="R16" s="359">
        <f t="shared" si="1"/>
        <v>0</v>
      </c>
      <c r="S16" s="19" t="str">
        <f t="shared" si="2"/>
        <v>OK</v>
      </c>
    </row>
    <row r="17" spans="1:19" ht="27" x14ac:dyDescent="0.2">
      <c r="A17" s="61" t="s">
        <v>161</v>
      </c>
      <c r="B17" s="351" t="s">
        <v>54</v>
      </c>
      <c r="C17" s="38"/>
      <c r="D17" s="38"/>
      <c r="E17" s="338">
        <f t="shared" si="22"/>
        <v>0</v>
      </c>
      <c r="F17" s="38"/>
      <c r="G17" s="38"/>
      <c r="H17" s="338">
        <f t="shared" si="23"/>
        <v>0</v>
      </c>
      <c r="I17" s="338">
        <f t="shared" si="24"/>
        <v>0</v>
      </c>
      <c r="J17" s="96" t="s">
        <v>255</v>
      </c>
      <c r="K17" s="96" t="s">
        <v>257</v>
      </c>
      <c r="L17" s="274"/>
      <c r="M17" s="357" t="str">
        <f t="shared" si="25"/>
        <v>Raport privind impactul asupra mediului</v>
      </c>
      <c r="N17" s="336"/>
      <c r="O17" s="92"/>
      <c r="P17" s="92"/>
      <c r="Q17" s="92"/>
      <c r="R17" s="359">
        <f t="shared" si="1"/>
        <v>0</v>
      </c>
      <c r="S17" s="19" t="str">
        <f t="shared" si="2"/>
        <v>OK</v>
      </c>
    </row>
    <row r="18" spans="1:19" ht="18" x14ac:dyDescent="0.2">
      <c r="A18" s="61" t="s">
        <v>162</v>
      </c>
      <c r="B18" s="351" t="s">
        <v>45</v>
      </c>
      <c r="C18" s="38"/>
      <c r="D18" s="38"/>
      <c r="E18" s="338">
        <f t="shared" si="22"/>
        <v>0</v>
      </c>
      <c r="F18" s="38"/>
      <c r="G18" s="38"/>
      <c r="H18" s="338">
        <f t="shared" si="23"/>
        <v>0</v>
      </c>
      <c r="I18" s="338">
        <f t="shared" si="24"/>
        <v>0</v>
      </c>
      <c r="J18" s="96" t="s">
        <v>255</v>
      </c>
      <c r="K18" s="96" t="s">
        <v>258</v>
      </c>
      <c r="L18" s="274"/>
      <c r="M18" s="357" t="str">
        <f t="shared" si="25"/>
        <v>Alte studii specifice</v>
      </c>
      <c r="N18" s="336"/>
      <c r="O18" s="92"/>
      <c r="P18" s="92"/>
      <c r="Q18" s="92"/>
      <c r="R18" s="359">
        <f t="shared" si="1"/>
        <v>0</v>
      </c>
      <c r="S18" s="19" t="str">
        <f t="shared" si="2"/>
        <v>OK</v>
      </c>
    </row>
    <row r="19" spans="1:19" ht="38.450000000000003" customHeight="1" x14ac:dyDescent="0.2">
      <c r="A19" s="61" t="s">
        <v>152</v>
      </c>
      <c r="B19" s="351" t="s">
        <v>163</v>
      </c>
      <c r="C19" s="38"/>
      <c r="D19" s="38"/>
      <c r="E19" s="338">
        <f>C19+D19</f>
        <v>0</v>
      </c>
      <c r="F19" s="38"/>
      <c r="G19" s="38"/>
      <c r="H19" s="338">
        <f t="shared" si="23"/>
        <v>0</v>
      </c>
      <c r="I19" s="338">
        <f t="shared" si="24"/>
        <v>0</v>
      </c>
      <c r="J19" s="96" t="s">
        <v>255</v>
      </c>
      <c r="K19" s="96" t="s">
        <v>259</v>
      </c>
      <c r="L19" s="274"/>
      <c r="M19" s="357" t="str">
        <f t="shared" si="25"/>
        <v xml:space="preserve">Documentații suport și cheltuieli pentru obţinerea de  avize, acorduri şi autorizaţii </v>
      </c>
      <c r="N19" s="336"/>
      <c r="O19" s="92"/>
      <c r="P19" s="92"/>
      <c r="Q19" s="92"/>
      <c r="R19" s="359">
        <f t="shared" si="1"/>
        <v>0</v>
      </c>
      <c r="S19" s="19" t="str">
        <f t="shared" si="2"/>
        <v>OK</v>
      </c>
    </row>
    <row r="20" spans="1:19" x14ac:dyDescent="0.2">
      <c r="A20" s="61" t="s">
        <v>58</v>
      </c>
      <c r="B20" s="351" t="s">
        <v>164</v>
      </c>
      <c r="C20" s="38"/>
      <c r="D20" s="38"/>
      <c r="E20" s="338">
        <f>C20+D20</f>
        <v>0</v>
      </c>
      <c r="F20" s="38"/>
      <c r="G20" s="38"/>
      <c r="H20" s="338">
        <f t="shared" si="23"/>
        <v>0</v>
      </c>
      <c r="I20" s="338">
        <f t="shared" si="24"/>
        <v>0</v>
      </c>
      <c r="J20" s="96" t="s">
        <v>255</v>
      </c>
      <c r="K20" s="96" t="s">
        <v>260</v>
      </c>
      <c r="L20" s="274"/>
      <c r="M20" s="357" t="str">
        <f t="shared" si="25"/>
        <v xml:space="preserve">Expertizare tehnică </v>
      </c>
      <c r="N20" s="336"/>
      <c r="O20" s="92"/>
      <c r="P20" s="92"/>
      <c r="Q20" s="92"/>
      <c r="R20" s="359">
        <f t="shared" si="1"/>
        <v>0</v>
      </c>
      <c r="S20" s="19" t="str">
        <f t="shared" si="2"/>
        <v>OK</v>
      </c>
    </row>
    <row r="21" spans="1:19" ht="43.15" customHeight="1" x14ac:dyDescent="0.2">
      <c r="A21" s="61" t="s">
        <v>59</v>
      </c>
      <c r="B21" s="351" t="s">
        <v>288</v>
      </c>
      <c r="C21" s="38"/>
      <c r="D21" s="38"/>
      <c r="E21" s="338">
        <f>C21+D21</f>
        <v>0</v>
      </c>
      <c r="F21" s="38"/>
      <c r="G21" s="38"/>
      <c r="H21" s="338">
        <f t="shared" si="23"/>
        <v>0</v>
      </c>
      <c r="I21" s="338">
        <f t="shared" si="24"/>
        <v>0</v>
      </c>
      <c r="J21" s="96" t="s">
        <v>255</v>
      </c>
      <c r="K21" s="96" t="s">
        <v>261</v>
      </c>
      <c r="L21" s="274"/>
      <c r="M21" s="357" t="str">
        <f t="shared" si="25"/>
        <v>Certificarea performanței energetice și auditul energetic al clădirilor</v>
      </c>
      <c r="N21" s="336"/>
      <c r="O21" s="92"/>
      <c r="P21" s="92"/>
      <c r="Q21" s="92"/>
      <c r="R21" s="359">
        <f t="shared" si="1"/>
        <v>0</v>
      </c>
      <c r="S21" s="19" t="str">
        <f t="shared" si="2"/>
        <v>OK</v>
      </c>
    </row>
    <row r="22" spans="1:19" x14ac:dyDescent="0.2">
      <c r="A22" s="61" t="s">
        <v>60</v>
      </c>
      <c r="B22" s="351" t="s">
        <v>165</v>
      </c>
      <c r="C22" s="338">
        <f>SUM(C23:C28)</f>
        <v>0</v>
      </c>
      <c r="D22" s="338">
        <f t="shared" ref="D22:I22" si="26">SUM(D23:D28)</f>
        <v>0</v>
      </c>
      <c r="E22" s="338">
        <f>SUM(E23:E28)</f>
        <v>0</v>
      </c>
      <c r="F22" s="338">
        <f t="shared" si="26"/>
        <v>0</v>
      </c>
      <c r="G22" s="338">
        <f t="shared" si="26"/>
        <v>0</v>
      </c>
      <c r="H22" s="338">
        <f t="shared" si="26"/>
        <v>0</v>
      </c>
      <c r="I22" s="338">
        <f t="shared" si="26"/>
        <v>0</v>
      </c>
      <c r="J22" s="96"/>
      <c r="K22" s="96"/>
      <c r="L22" s="274"/>
      <c r="M22" s="357" t="str">
        <f t="shared" si="25"/>
        <v xml:space="preserve">Proiectare </v>
      </c>
      <c r="N22" s="41">
        <f t="shared" ref="N22" si="27">SUM(N23:N28)</f>
        <v>0</v>
      </c>
      <c r="O22" s="41">
        <f t="shared" ref="O22" si="28">SUM(O23:O28)</f>
        <v>0</v>
      </c>
      <c r="P22" s="41">
        <f t="shared" ref="P22" si="29">SUM(P23:P28)</f>
        <v>0</v>
      </c>
      <c r="Q22" s="41">
        <f t="shared" ref="Q22" si="30">SUM(Q23:Q28)</f>
        <v>0</v>
      </c>
      <c r="R22" s="52">
        <f t="shared" ref="R22" si="31">SUM(R23:R28)</f>
        <v>0</v>
      </c>
      <c r="S22" s="19" t="str">
        <f t="shared" si="2"/>
        <v>OK</v>
      </c>
    </row>
    <row r="23" spans="1:19" s="163" customFormat="1" x14ac:dyDescent="0.2">
      <c r="A23" s="61" t="s">
        <v>126</v>
      </c>
      <c r="B23" s="351" t="s">
        <v>166</v>
      </c>
      <c r="C23" s="38"/>
      <c r="D23" s="38"/>
      <c r="E23" s="338">
        <f t="shared" ref="E23:E29" si="32">C23+D23</f>
        <v>0</v>
      </c>
      <c r="F23" s="38"/>
      <c r="G23" s="38"/>
      <c r="H23" s="338">
        <f t="shared" ref="H23:H29" si="33">F23+G23</f>
        <v>0</v>
      </c>
      <c r="I23" s="338">
        <f t="shared" ref="I23:I29" si="34">E23+H23</f>
        <v>0</v>
      </c>
      <c r="J23" s="105" t="s">
        <v>255</v>
      </c>
      <c r="K23" s="105" t="s">
        <v>262</v>
      </c>
      <c r="L23" s="274"/>
      <c r="M23" s="357" t="str">
        <f t="shared" si="25"/>
        <v xml:space="preserve">Temă de proiectare                 </v>
      </c>
      <c r="N23" s="38"/>
      <c r="O23" s="23"/>
      <c r="P23" s="23"/>
      <c r="Q23" s="23"/>
      <c r="R23" s="161">
        <f t="shared" si="1"/>
        <v>0</v>
      </c>
      <c r="S23" s="162" t="str">
        <f t="shared" si="2"/>
        <v>OK</v>
      </c>
    </row>
    <row r="24" spans="1:19" s="163" customFormat="1" ht="18" x14ac:dyDescent="0.2">
      <c r="A24" s="61" t="s">
        <v>127</v>
      </c>
      <c r="B24" s="351" t="s">
        <v>167</v>
      </c>
      <c r="C24" s="38"/>
      <c r="D24" s="38"/>
      <c r="E24" s="338">
        <f t="shared" si="32"/>
        <v>0</v>
      </c>
      <c r="F24" s="38"/>
      <c r="G24" s="38"/>
      <c r="H24" s="338">
        <f t="shared" si="33"/>
        <v>0</v>
      </c>
      <c r="I24" s="338">
        <f t="shared" si="34"/>
        <v>0</v>
      </c>
      <c r="J24" s="105" t="s">
        <v>255</v>
      </c>
      <c r="K24" s="105" t="s">
        <v>263</v>
      </c>
      <c r="L24" s="274"/>
      <c r="M24" s="357" t="str">
        <f t="shared" si="25"/>
        <v>Studiu de prefezabilitate</v>
      </c>
      <c r="N24" s="38"/>
      <c r="O24" s="23"/>
      <c r="P24" s="23"/>
      <c r="Q24" s="23"/>
      <c r="R24" s="161">
        <f t="shared" si="1"/>
        <v>0</v>
      </c>
      <c r="S24" s="162" t="str">
        <f t="shared" si="2"/>
        <v>OK</v>
      </c>
    </row>
    <row r="25" spans="1:19" s="163" customFormat="1" ht="52.15" customHeight="1" x14ac:dyDescent="0.2">
      <c r="A25" s="61" t="s">
        <v>128</v>
      </c>
      <c r="B25" s="351" t="s">
        <v>168</v>
      </c>
      <c r="C25" s="38"/>
      <c r="D25" s="38"/>
      <c r="E25" s="338">
        <f t="shared" si="32"/>
        <v>0</v>
      </c>
      <c r="F25" s="38"/>
      <c r="G25" s="38"/>
      <c r="H25" s="338">
        <f t="shared" si="33"/>
        <v>0</v>
      </c>
      <c r="I25" s="338">
        <f t="shared" si="34"/>
        <v>0</v>
      </c>
      <c r="J25" s="105" t="s">
        <v>255</v>
      </c>
      <c r="K25" s="105" t="s">
        <v>264</v>
      </c>
      <c r="L25" s="274"/>
      <c r="M25" s="357" t="str">
        <f t="shared" si="25"/>
        <v xml:space="preserve">Studiu de fezabilitate/documentaţie de avizare a lucrărilor de intervenţii şi deviz general                             </v>
      </c>
      <c r="N25" s="38"/>
      <c r="O25" s="23"/>
      <c r="P25" s="23"/>
      <c r="Q25" s="23"/>
      <c r="R25" s="161">
        <f t="shared" si="1"/>
        <v>0</v>
      </c>
      <c r="S25" s="162" t="str">
        <f t="shared" si="2"/>
        <v>OK</v>
      </c>
    </row>
    <row r="26" spans="1:19" s="163" customFormat="1" ht="42" customHeight="1" x14ac:dyDescent="0.2">
      <c r="A26" s="61" t="s">
        <v>129</v>
      </c>
      <c r="B26" s="351" t="s">
        <v>169</v>
      </c>
      <c r="C26" s="38"/>
      <c r="D26" s="38"/>
      <c r="E26" s="338">
        <f t="shared" si="32"/>
        <v>0</v>
      </c>
      <c r="F26" s="38"/>
      <c r="G26" s="38"/>
      <c r="H26" s="338">
        <f t="shared" si="33"/>
        <v>0</v>
      </c>
      <c r="I26" s="338">
        <f t="shared" si="34"/>
        <v>0</v>
      </c>
      <c r="J26" s="105" t="s">
        <v>255</v>
      </c>
      <c r="K26" s="105" t="s">
        <v>265</v>
      </c>
      <c r="L26" s="274"/>
      <c r="M26" s="357" t="str">
        <f t="shared" si="25"/>
        <v>Documentaţiile tehnice necesare în vederea obţinerii avizelor/acordurilor/   autorizaţiilor</v>
      </c>
      <c r="N26" s="38"/>
      <c r="O26" s="23"/>
      <c r="P26" s="23"/>
      <c r="Q26" s="23"/>
      <c r="R26" s="161">
        <f t="shared" si="1"/>
        <v>0</v>
      </c>
      <c r="S26" s="162" t="str">
        <f t="shared" si="2"/>
        <v>OK</v>
      </c>
    </row>
    <row r="27" spans="1:19" s="163" customFormat="1" ht="41.45" customHeight="1" x14ac:dyDescent="0.2">
      <c r="A27" s="61" t="s">
        <v>130</v>
      </c>
      <c r="B27" s="351" t="s">
        <v>170</v>
      </c>
      <c r="C27" s="38"/>
      <c r="D27" s="38"/>
      <c r="E27" s="338">
        <f t="shared" si="32"/>
        <v>0</v>
      </c>
      <c r="F27" s="38"/>
      <c r="G27" s="38"/>
      <c r="H27" s="338">
        <f t="shared" si="33"/>
        <v>0</v>
      </c>
      <c r="I27" s="338">
        <f t="shared" si="34"/>
        <v>0</v>
      </c>
      <c r="J27" s="105" t="s">
        <v>255</v>
      </c>
      <c r="K27" s="105" t="s">
        <v>266</v>
      </c>
      <c r="L27" s="274"/>
      <c r="M27" s="357" t="str">
        <f t="shared" si="25"/>
        <v>Verificarea tehnică de calitate a  proiectului tehnic şi a detaliilor de     execuţie</v>
      </c>
      <c r="N27" s="38"/>
      <c r="O27" s="23"/>
      <c r="P27" s="23"/>
      <c r="Q27" s="23"/>
      <c r="R27" s="161">
        <f t="shared" si="1"/>
        <v>0</v>
      </c>
      <c r="S27" s="162" t="str">
        <f t="shared" si="2"/>
        <v>OK</v>
      </c>
    </row>
    <row r="28" spans="1:19" s="163" customFormat="1" ht="30.6" customHeight="1" x14ac:dyDescent="0.2">
      <c r="A28" s="61" t="s">
        <v>144</v>
      </c>
      <c r="B28" s="351" t="s">
        <v>171</v>
      </c>
      <c r="C28" s="38"/>
      <c r="D28" s="38"/>
      <c r="E28" s="338">
        <f t="shared" si="32"/>
        <v>0</v>
      </c>
      <c r="F28" s="38"/>
      <c r="G28" s="38"/>
      <c r="H28" s="338">
        <f t="shared" si="33"/>
        <v>0</v>
      </c>
      <c r="I28" s="338">
        <f t="shared" si="34"/>
        <v>0</v>
      </c>
      <c r="J28" s="105" t="s">
        <v>255</v>
      </c>
      <c r="K28" s="105" t="s">
        <v>267</v>
      </c>
      <c r="L28" s="274"/>
      <c r="M28" s="357" t="str">
        <f t="shared" si="25"/>
        <v xml:space="preserve">Proiect tehnic şi detalii de  execuţie     </v>
      </c>
      <c r="N28" s="38"/>
      <c r="O28" s="23"/>
      <c r="P28" s="23"/>
      <c r="Q28" s="23"/>
      <c r="R28" s="161">
        <f t="shared" si="1"/>
        <v>0</v>
      </c>
      <c r="S28" s="162" t="str">
        <f t="shared" si="2"/>
        <v>OK</v>
      </c>
    </row>
    <row r="29" spans="1:19" s="163" customFormat="1" ht="26.45" customHeight="1" x14ac:dyDescent="0.2">
      <c r="A29" s="61" t="s">
        <v>131</v>
      </c>
      <c r="B29" s="351" t="s">
        <v>172</v>
      </c>
      <c r="C29" s="38"/>
      <c r="D29" s="38"/>
      <c r="E29" s="338">
        <f t="shared" si="32"/>
        <v>0</v>
      </c>
      <c r="F29" s="38"/>
      <c r="G29" s="38"/>
      <c r="H29" s="338">
        <f t="shared" si="33"/>
        <v>0</v>
      </c>
      <c r="I29" s="338">
        <f t="shared" si="34"/>
        <v>0</v>
      </c>
      <c r="J29" s="105" t="s">
        <v>290</v>
      </c>
      <c r="K29" s="105" t="s">
        <v>496</v>
      </c>
      <c r="L29" s="274"/>
      <c r="M29" s="357" t="str">
        <f t="shared" si="25"/>
        <v xml:space="preserve">Organizarea procedurilor de achiziţie     </v>
      </c>
      <c r="N29" s="38"/>
      <c r="O29" s="23"/>
      <c r="P29" s="23"/>
      <c r="Q29" s="23"/>
      <c r="R29" s="161">
        <f t="shared" si="1"/>
        <v>0</v>
      </c>
      <c r="S29" s="162" t="str">
        <f t="shared" si="2"/>
        <v>OK</v>
      </c>
    </row>
    <row r="30" spans="1:19" s="163" customFormat="1" ht="16.899999999999999" customHeight="1" x14ac:dyDescent="0.2">
      <c r="A30" s="61" t="s">
        <v>132</v>
      </c>
      <c r="B30" s="351" t="s">
        <v>44</v>
      </c>
      <c r="C30" s="338">
        <f>C31+C35</f>
        <v>0</v>
      </c>
      <c r="D30" s="338">
        <f t="shared" ref="D30:I30" si="35">D31+D35</f>
        <v>0</v>
      </c>
      <c r="E30" s="338">
        <f>E31+E35</f>
        <v>0</v>
      </c>
      <c r="F30" s="338">
        <f t="shared" si="35"/>
        <v>0</v>
      </c>
      <c r="G30" s="338">
        <f t="shared" si="35"/>
        <v>0</v>
      </c>
      <c r="H30" s="338">
        <f t="shared" si="35"/>
        <v>0</v>
      </c>
      <c r="I30" s="338">
        <f t="shared" si="35"/>
        <v>0</v>
      </c>
      <c r="J30" s="105"/>
      <c r="K30" s="105"/>
      <c r="L30" s="274"/>
      <c r="M30" s="357" t="str">
        <f t="shared" si="25"/>
        <v>Consultanţă</v>
      </c>
      <c r="N30" s="53">
        <f t="shared" ref="N30" si="36">N31+N35</f>
        <v>0</v>
      </c>
      <c r="O30" s="53">
        <f t="shared" ref="O30" si="37">O31+O35</f>
        <v>0</v>
      </c>
      <c r="P30" s="53">
        <f t="shared" ref="P30" si="38">P31+P35</f>
        <v>0</v>
      </c>
      <c r="Q30" s="53">
        <f t="shared" ref="Q30" si="39">Q31+Q35</f>
        <v>0</v>
      </c>
      <c r="R30" s="53">
        <f t="shared" ref="R30" si="40">R31+R35</f>
        <v>0</v>
      </c>
      <c r="S30" s="162" t="str">
        <f t="shared" si="2"/>
        <v>OK</v>
      </c>
    </row>
    <row r="31" spans="1:19" s="163" customFormat="1" ht="28.9" customHeight="1" x14ac:dyDescent="0.2">
      <c r="A31" s="61" t="s">
        <v>173</v>
      </c>
      <c r="B31" s="351" t="s">
        <v>174</v>
      </c>
      <c r="C31" s="51">
        <f>C32+C33+C34</f>
        <v>0</v>
      </c>
      <c r="D31" s="51">
        <f t="shared" ref="D31:I31" si="41">D32+D33+D34</f>
        <v>0</v>
      </c>
      <c r="E31" s="51">
        <f>E32+E33+E34</f>
        <v>0</v>
      </c>
      <c r="F31" s="51">
        <f t="shared" si="41"/>
        <v>0</v>
      </c>
      <c r="G31" s="51">
        <f t="shared" si="41"/>
        <v>0</v>
      </c>
      <c r="H31" s="51">
        <f t="shared" si="41"/>
        <v>0</v>
      </c>
      <c r="I31" s="51">
        <f t="shared" si="41"/>
        <v>0</v>
      </c>
      <c r="J31" s="105"/>
      <c r="K31" s="105"/>
      <c r="L31" s="274"/>
      <c r="M31" s="357" t="str">
        <f t="shared" si="25"/>
        <v>Managementul de proiect pentru obiectivul de investiţii</v>
      </c>
      <c r="N31" s="51">
        <f t="shared" ref="N31" si="42">N32+N33+N34</f>
        <v>0</v>
      </c>
      <c r="O31" s="51">
        <f t="shared" ref="O31" si="43">O32+O33+O34</f>
        <v>0</v>
      </c>
      <c r="P31" s="51">
        <f t="shared" ref="P31" si="44">P32+P33+P34</f>
        <v>0</v>
      </c>
      <c r="Q31" s="51">
        <f t="shared" ref="Q31" si="45">Q32+Q33+Q34</f>
        <v>0</v>
      </c>
      <c r="R31" s="51">
        <f t="shared" ref="R31" si="46">R32+R33+R34</f>
        <v>0</v>
      </c>
      <c r="S31" s="162" t="str">
        <f t="shared" si="2"/>
        <v>OK</v>
      </c>
    </row>
    <row r="32" spans="1:19" s="163" customFormat="1" ht="36" x14ac:dyDescent="0.2">
      <c r="A32" s="61" t="s">
        <v>176</v>
      </c>
      <c r="B32" s="351" t="s">
        <v>175</v>
      </c>
      <c r="C32" s="38"/>
      <c r="D32" s="38"/>
      <c r="E32" s="338">
        <f>C32+D32</f>
        <v>0</v>
      </c>
      <c r="F32" s="38"/>
      <c r="G32" s="38"/>
      <c r="H32" s="338">
        <f>F32+G32</f>
        <v>0</v>
      </c>
      <c r="I32" s="338">
        <f>E32+H32</f>
        <v>0</v>
      </c>
      <c r="J32" s="105" t="s">
        <v>290</v>
      </c>
      <c r="K32" s="105" t="s">
        <v>496</v>
      </c>
      <c r="L32" s="274"/>
      <c r="M32" s="357" t="str">
        <f t="shared" si="25"/>
        <v xml:space="preserve">Servicii de consultanță la elaborarea cererii de finanțare </v>
      </c>
      <c r="N32" s="38"/>
      <c r="O32" s="23"/>
      <c r="P32" s="23"/>
      <c r="Q32" s="23"/>
      <c r="R32" s="161">
        <f t="shared" si="1"/>
        <v>0</v>
      </c>
      <c r="S32" s="162" t="str">
        <f t="shared" si="2"/>
        <v>OK</v>
      </c>
    </row>
    <row r="33" spans="1:19" s="163" customFormat="1" ht="36" x14ac:dyDescent="0.2">
      <c r="A33" s="61" t="s">
        <v>178</v>
      </c>
      <c r="B33" s="351" t="s">
        <v>177</v>
      </c>
      <c r="C33" s="38"/>
      <c r="D33" s="38"/>
      <c r="E33" s="338">
        <f>C33+D33</f>
        <v>0</v>
      </c>
      <c r="F33" s="38"/>
      <c r="G33" s="38"/>
      <c r="H33" s="338">
        <f>F33+G33</f>
        <v>0</v>
      </c>
      <c r="I33" s="338">
        <f>E33+H33</f>
        <v>0</v>
      </c>
      <c r="J33" s="105" t="s">
        <v>290</v>
      </c>
      <c r="K33" s="105" t="s">
        <v>496</v>
      </c>
      <c r="L33" s="274"/>
      <c r="M33" s="357" t="str">
        <f t="shared" si="25"/>
        <v xml:space="preserve">Servicii de consultanță în domeniul managementului de proiect </v>
      </c>
      <c r="N33" s="38"/>
      <c r="O33" s="23"/>
      <c r="P33" s="23"/>
      <c r="Q33" s="23"/>
      <c r="R33" s="161">
        <f t="shared" si="1"/>
        <v>0</v>
      </c>
      <c r="S33" s="162" t="str">
        <f t="shared" si="2"/>
        <v>OK</v>
      </c>
    </row>
    <row r="34" spans="1:19" s="163" customFormat="1" ht="31.9" customHeight="1" x14ac:dyDescent="0.2">
      <c r="A34" s="61" t="s">
        <v>204</v>
      </c>
      <c r="B34" s="351" t="s">
        <v>638</v>
      </c>
      <c r="C34" s="38"/>
      <c r="D34" s="38"/>
      <c r="E34" s="338">
        <f>C34+D34</f>
        <v>0</v>
      </c>
      <c r="F34" s="38"/>
      <c r="G34" s="38"/>
      <c r="H34" s="338">
        <f>F34+G34</f>
        <v>0</v>
      </c>
      <c r="I34" s="338">
        <f>E34+H34</f>
        <v>0</v>
      </c>
      <c r="J34" s="105" t="s">
        <v>255</v>
      </c>
      <c r="K34" s="105" t="s">
        <v>352</v>
      </c>
      <c r="L34" s="274"/>
      <c r="M34" s="357" t="str">
        <f t="shared" si="25"/>
        <v>Servicii de consultanță și expertiză în elaborarea/actualizarea SIDU</v>
      </c>
      <c r="N34" s="38"/>
      <c r="O34" s="23"/>
      <c r="P34" s="23"/>
      <c r="Q34" s="23"/>
      <c r="R34" s="161">
        <f t="shared" si="1"/>
        <v>0</v>
      </c>
      <c r="S34" s="162" t="str">
        <f t="shared" si="2"/>
        <v>OK</v>
      </c>
    </row>
    <row r="35" spans="1:19" s="163" customFormat="1" ht="19.899999999999999" customHeight="1" x14ac:dyDescent="0.2">
      <c r="A35" s="61" t="s">
        <v>133</v>
      </c>
      <c r="B35" s="351" t="s">
        <v>179</v>
      </c>
      <c r="C35" s="38"/>
      <c r="D35" s="38"/>
      <c r="E35" s="338">
        <f>C35+D35</f>
        <v>0</v>
      </c>
      <c r="F35" s="38"/>
      <c r="G35" s="38"/>
      <c r="H35" s="338">
        <f>F35+G35</f>
        <v>0</v>
      </c>
      <c r="I35" s="338">
        <f>E35+H35</f>
        <v>0</v>
      </c>
      <c r="J35" s="105" t="s">
        <v>290</v>
      </c>
      <c r="K35" s="105" t="s">
        <v>496</v>
      </c>
      <c r="L35" s="274"/>
      <c r="M35" s="357" t="str">
        <f t="shared" si="25"/>
        <v>Auditul financiar</v>
      </c>
      <c r="N35" s="38"/>
      <c r="O35" s="23"/>
      <c r="P35" s="23"/>
      <c r="Q35" s="23"/>
      <c r="R35" s="161">
        <f t="shared" si="1"/>
        <v>0</v>
      </c>
      <c r="S35" s="162" t="str">
        <f t="shared" si="2"/>
        <v>OK</v>
      </c>
    </row>
    <row r="36" spans="1:19" x14ac:dyDescent="0.2">
      <c r="A36" s="62" t="s">
        <v>180</v>
      </c>
      <c r="B36" s="351" t="s">
        <v>181</v>
      </c>
      <c r="C36" s="342">
        <f>C37+C40</f>
        <v>0</v>
      </c>
      <c r="D36" s="342">
        <f t="shared" ref="D36:I36" si="47">D37+D40</f>
        <v>0</v>
      </c>
      <c r="E36" s="342">
        <f>E37+E40</f>
        <v>0</v>
      </c>
      <c r="F36" s="342">
        <f t="shared" si="47"/>
        <v>0</v>
      </c>
      <c r="G36" s="342">
        <f t="shared" si="47"/>
        <v>0</v>
      </c>
      <c r="H36" s="342">
        <f t="shared" si="47"/>
        <v>0</v>
      </c>
      <c r="I36" s="342">
        <f t="shared" si="47"/>
        <v>0</v>
      </c>
      <c r="J36" s="104"/>
      <c r="K36" s="104"/>
      <c r="L36" s="368"/>
      <c r="M36" s="357" t="str">
        <f t="shared" si="25"/>
        <v>Asistență tehnică</v>
      </c>
      <c r="N36" s="41">
        <f t="shared" ref="N36" si="48">N37+N40</f>
        <v>0</v>
      </c>
      <c r="O36" s="41">
        <f t="shared" ref="O36" si="49">O37+O40</f>
        <v>0</v>
      </c>
      <c r="P36" s="41">
        <f t="shared" ref="P36" si="50">P37+P40</f>
        <v>0</v>
      </c>
      <c r="Q36" s="41">
        <f t="shared" ref="Q36" si="51">Q37+Q40</f>
        <v>0</v>
      </c>
      <c r="R36" s="41">
        <f t="shared" ref="R36" si="52">R37+R40</f>
        <v>0</v>
      </c>
      <c r="S36" s="19" t="str">
        <f t="shared" si="2"/>
        <v>OK</v>
      </c>
    </row>
    <row r="37" spans="1:19" s="163" customFormat="1" ht="29.45" customHeight="1" x14ac:dyDescent="0.2">
      <c r="A37" s="165" t="s">
        <v>182</v>
      </c>
      <c r="B37" s="351" t="s">
        <v>183</v>
      </c>
      <c r="C37" s="343">
        <f>C38+C39</f>
        <v>0</v>
      </c>
      <c r="D37" s="343">
        <f t="shared" ref="D37:I37" si="53">D38+D39</f>
        <v>0</v>
      </c>
      <c r="E37" s="343">
        <f t="shared" si="53"/>
        <v>0</v>
      </c>
      <c r="F37" s="343">
        <f t="shared" si="53"/>
        <v>0</v>
      </c>
      <c r="G37" s="343">
        <f t="shared" si="53"/>
        <v>0</v>
      </c>
      <c r="H37" s="343">
        <f t="shared" si="53"/>
        <v>0</v>
      </c>
      <c r="I37" s="343">
        <f t="shared" si="53"/>
        <v>0</v>
      </c>
      <c r="J37" s="166"/>
      <c r="K37" s="166"/>
      <c r="L37" s="368"/>
      <c r="M37" s="357" t="str">
        <f t="shared" si="25"/>
        <v xml:space="preserve">Asistenţă tehnică din partea proiectantului </v>
      </c>
      <c r="N37" s="360">
        <f t="shared" ref="N37" si="54">N38+N39</f>
        <v>0</v>
      </c>
      <c r="O37" s="360">
        <f t="shared" ref="O37" si="55">O38+O39</f>
        <v>0</v>
      </c>
      <c r="P37" s="360">
        <f t="shared" ref="P37" si="56">P38+P39</f>
        <v>0</v>
      </c>
      <c r="Q37" s="360">
        <f t="shared" ref="Q37" si="57">Q38+Q39</f>
        <v>0</v>
      </c>
      <c r="R37" s="360">
        <f t="shared" ref="R37" si="58">R38+R39</f>
        <v>0</v>
      </c>
      <c r="S37" s="162" t="str">
        <f t="shared" si="2"/>
        <v>OK</v>
      </c>
    </row>
    <row r="38" spans="1:19" s="163" customFormat="1" ht="27" x14ac:dyDescent="0.2">
      <c r="A38" s="165" t="s">
        <v>134</v>
      </c>
      <c r="B38" s="351" t="s">
        <v>184</v>
      </c>
      <c r="C38" s="38"/>
      <c r="D38" s="38"/>
      <c r="E38" s="338">
        <f>C38+D38</f>
        <v>0</v>
      </c>
      <c r="F38" s="38"/>
      <c r="G38" s="38"/>
      <c r="H38" s="338">
        <f>F38+G38</f>
        <v>0</v>
      </c>
      <c r="I38" s="338">
        <f>E38+H38</f>
        <v>0</v>
      </c>
      <c r="J38" s="168" t="s">
        <v>255</v>
      </c>
      <c r="K38" s="168" t="s">
        <v>284</v>
      </c>
      <c r="L38" s="368"/>
      <c r="M38" s="357" t="str">
        <f t="shared" si="25"/>
        <v xml:space="preserve"> pe perioada de execuţie a lucrărilor </v>
      </c>
      <c r="N38" s="38"/>
      <c r="O38" s="23"/>
      <c r="P38" s="23"/>
      <c r="Q38" s="23"/>
      <c r="R38" s="161">
        <f t="shared" si="1"/>
        <v>0</v>
      </c>
      <c r="S38" s="162" t="str">
        <f t="shared" si="2"/>
        <v>OK</v>
      </c>
    </row>
    <row r="39" spans="1:19" s="163" customFormat="1" ht="64.900000000000006" customHeight="1" x14ac:dyDescent="0.2">
      <c r="A39" s="165" t="s">
        <v>135</v>
      </c>
      <c r="B39" s="351" t="s">
        <v>185</v>
      </c>
      <c r="C39" s="38"/>
      <c r="D39" s="38"/>
      <c r="E39" s="338">
        <f>C39+D39</f>
        <v>0</v>
      </c>
      <c r="F39" s="38"/>
      <c r="G39" s="38"/>
      <c r="H39" s="338">
        <f>F39+G39</f>
        <v>0</v>
      </c>
      <c r="I39" s="338">
        <f>E39+H39</f>
        <v>0</v>
      </c>
      <c r="J39" s="168" t="s">
        <v>255</v>
      </c>
      <c r="K39" s="168" t="s">
        <v>284</v>
      </c>
      <c r="L39" s="368"/>
      <c r="M39" s="357" t="str">
        <f t="shared" si="25"/>
        <v xml:space="preserve"> pentru participarea proiectantului la fazele incluse în programul de control al lucrărilor de execuţie, avizat de către Inspectoratul de Stat în Construcţii </v>
      </c>
      <c r="N39" s="38"/>
      <c r="O39" s="23"/>
      <c r="P39" s="23"/>
      <c r="Q39" s="23"/>
      <c r="R39" s="161">
        <f t="shared" si="1"/>
        <v>0</v>
      </c>
      <c r="S39" s="162" t="str">
        <f t="shared" si="2"/>
        <v>OK</v>
      </c>
    </row>
    <row r="40" spans="1:19" s="163" customFormat="1" ht="18" x14ac:dyDescent="0.2">
      <c r="A40" s="165" t="s">
        <v>136</v>
      </c>
      <c r="B40" s="351" t="s">
        <v>46</v>
      </c>
      <c r="C40" s="38"/>
      <c r="D40" s="38"/>
      <c r="E40" s="338">
        <f>C40+D40</f>
        <v>0</v>
      </c>
      <c r="F40" s="38"/>
      <c r="G40" s="38"/>
      <c r="H40" s="338">
        <f>F40+G40</f>
        <v>0</v>
      </c>
      <c r="I40" s="338">
        <f>E40+H40</f>
        <v>0</v>
      </c>
      <c r="J40" s="168" t="s">
        <v>255</v>
      </c>
      <c r="K40" s="168" t="s">
        <v>285</v>
      </c>
      <c r="L40" s="372"/>
      <c r="M40" s="357" t="str">
        <f t="shared" si="25"/>
        <v>Dirigenţie de şantier</v>
      </c>
      <c r="N40" s="38"/>
      <c r="O40" s="23"/>
      <c r="P40" s="23"/>
      <c r="Q40" s="23"/>
      <c r="R40" s="161">
        <f t="shared" si="1"/>
        <v>0</v>
      </c>
      <c r="S40" s="162" t="str">
        <f t="shared" si="2"/>
        <v>OK</v>
      </c>
    </row>
    <row r="41" spans="1:19" s="58" customFormat="1" x14ac:dyDescent="0.2">
      <c r="A41" s="54"/>
      <c r="B41" s="55" t="s">
        <v>62</v>
      </c>
      <c r="C41" s="341">
        <f>SUM(C15+C19+C20+C21+C22+C29+C30+C36)</f>
        <v>0</v>
      </c>
      <c r="D41" s="341">
        <f t="shared" ref="D41:I41" si="59">SUM(D15+D19+D20+D21+D22+D29+D30+D36)</f>
        <v>0</v>
      </c>
      <c r="E41" s="341">
        <f t="shared" si="59"/>
        <v>0</v>
      </c>
      <c r="F41" s="341">
        <f t="shared" si="59"/>
        <v>0</v>
      </c>
      <c r="G41" s="341">
        <f t="shared" si="59"/>
        <v>0</v>
      </c>
      <c r="H41" s="341">
        <f t="shared" si="59"/>
        <v>0</v>
      </c>
      <c r="I41" s="341">
        <f t="shared" si="59"/>
        <v>0</v>
      </c>
      <c r="J41" s="103"/>
      <c r="K41" s="103"/>
      <c r="L41" s="274"/>
      <c r="M41" s="357" t="str">
        <f t="shared" si="25"/>
        <v> TOTAL CAPITOL 3</v>
      </c>
      <c r="N41" s="56">
        <f>SUM(N15+N19+N20+N21+N22+N29+N30+N36)</f>
        <v>0</v>
      </c>
      <c r="O41" s="56">
        <f t="shared" ref="O41:R41" si="60">SUM(O15+O19+O20+O21+O22+O29+O30+O36)</f>
        <v>0</v>
      </c>
      <c r="P41" s="56">
        <f t="shared" si="60"/>
        <v>0</v>
      </c>
      <c r="Q41" s="56">
        <f t="shared" si="60"/>
        <v>0</v>
      </c>
      <c r="R41" s="56">
        <f t="shared" si="60"/>
        <v>0</v>
      </c>
      <c r="S41" s="57" t="str">
        <f t="shared" si="2"/>
        <v>OK</v>
      </c>
    </row>
    <row r="42" spans="1:19" ht="15.6" customHeight="1" x14ac:dyDescent="0.2">
      <c r="A42" s="50" t="s">
        <v>186</v>
      </c>
      <c r="B42" s="464" t="s">
        <v>25</v>
      </c>
      <c r="C42" s="465"/>
      <c r="D42" s="465"/>
      <c r="E42" s="465"/>
      <c r="F42" s="465"/>
      <c r="G42" s="465"/>
      <c r="H42" s="465"/>
      <c r="I42" s="465"/>
      <c r="J42" s="101"/>
      <c r="K42" s="101"/>
      <c r="L42" s="274"/>
      <c r="M42" s="481" t="str">
        <f t="shared" si="25"/>
        <v>Cheltuieli pentru investiţia de bază</v>
      </c>
      <c r="N42" s="481"/>
      <c r="O42" s="481"/>
      <c r="P42" s="481"/>
      <c r="Q42" s="481"/>
      <c r="R42" s="52"/>
      <c r="S42" s="19" t="str">
        <f t="shared" si="2"/>
        <v>OK</v>
      </c>
    </row>
    <row r="43" spans="1:19" ht="36.6" customHeight="1" x14ac:dyDescent="0.2">
      <c r="A43" s="61" t="s">
        <v>55</v>
      </c>
      <c r="B43" s="353" t="s">
        <v>480</v>
      </c>
      <c r="C43" s="38"/>
      <c r="D43" s="38"/>
      <c r="E43" s="338">
        <f t="shared" ref="E43:E55" si="61">C43+D43</f>
        <v>0</v>
      </c>
      <c r="F43" s="38"/>
      <c r="G43" s="38"/>
      <c r="H43" s="338">
        <f t="shared" ref="H43:H55" si="62">F43+G43</f>
        <v>0</v>
      </c>
      <c r="I43" s="338">
        <f t="shared" ref="I43:I55" si="63">E43+H43</f>
        <v>0</v>
      </c>
      <c r="J43" s="95" t="s">
        <v>250</v>
      </c>
      <c r="K43" s="95" t="s">
        <v>268</v>
      </c>
      <c r="L43" s="274"/>
      <c r="M43" s="357" t="str">
        <f>B43</f>
        <v>Construcţii şi instalaţii (inclusiv cheltuieli auxiliare investiției de bază)</v>
      </c>
      <c r="N43" s="362"/>
      <c r="O43" s="365"/>
      <c r="P43" s="365"/>
      <c r="Q43" s="365"/>
      <c r="R43" s="361">
        <f t="shared" si="1"/>
        <v>0</v>
      </c>
      <c r="S43" s="19" t="str">
        <f t="shared" si="2"/>
        <v>OK</v>
      </c>
    </row>
    <row r="44" spans="1:19" s="163" customFormat="1" ht="45.6" customHeight="1" x14ac:dyDescent="0.2">
      <c r="A44" s="61"/>
      <c r="B44" s="353" t="s">
        <v>481</v>
      </c>
      <c r="C44" s="38"/>
      <c r="D44" s="38"/>
      <c r="E44" s="338">
        <f t="shared" si="61"/>
        <v>0</v>
      </c>
      <c r="F44" s="38"/>
      <c r="G44" s="38"/>
      <c r="H44" s="338">
        <f t="shared" si="62"/>
        <v>0</v>
      </c>
      <c r="I44" s="338">
        <f t="shared" si="63"/>
        <v>0</v>
      </c>
      <c r="J44" s="169"/>
      <c r="K44" s="169"/>
      <c r="L44" s="373"/>
      <c r="M44" s="357" t="str">
        <f t="shared" ref="M44:M56" si="64">B44</f>
        <v>Din care: Construcţii, instalaţii aferente cheltuielilor auxiliare investiției de bază</v>
      </c>
      <c r="N44" s="362"/>
      <c r="O44" s="363"/>
      <c r="P44" s="363"/>
      <c r="Q44" s="363"/>
      <c r="R44" s="364">
        <f t="shared" si="1"/>
        <v>0</v>
      </c>
      <c r="S44" s="162" t="str">
        <f>IF(R44=I44,"OK","ERROR")</f>
        <v>OK</v>
      </c>
    </row>
    <row r="45" spans="1:19" s="163" customFormat="1" ht="53.45" customHeight="1" x14ac:dyDescent="0.2">
      <c r="A45" s="61" t="s">
        <v>48</v>
      </c>
      <c r="B45" s="353" t="s">
        <v>486</v>
      </c>
      <c r="C45" s="38"/>
      <c r="D45" s="38"/>
      <c r="E45" s="338">
        <f t="shared" si="61"/>
        <v>0</v>
      </c>
      <c r="F45" s="38"/>
      <c r="G45" s="38"/>
      <c r="H45" s="338">
        <f t="shared" si="62"/>
        <v>0</v>
      </c>
      <c r="I45" s="338">
        <f t="shared" si="63"/>
        <v>0</v>
      </c>
      <c r="J45" s="169" t="s">
        <v>250</v>
      </c>
      <c r="K45" s="169" t="s">
        <v>269</v>
      </c>
      <c r="L45" s="373"/>
      <c r="M45" s="357" t="str">
        <f t="shared" si="64"/>
        <v>Montaj utilaje, echipamente tehnologice şi funcţionale  (inclusiv cheltuieli auxiliare investiției de bază)</v>
      </c>
      <c r="N45" s="362"/>
      <c r="O45" s="363"/>
      <c r="P45" s="363"/>
      <c r="Q45" s="363"/>
      <c r="R45" s="364">
        <f t="shared" si="1"/>
        <v>0</v>
      </c>
      <c r="S45" s="162" t="str">
        <f t="shared" si="2"/>
        <v>OK</v>
      </c>
    </row>
    <row r="46" spans="1:19" ht="72" customHeight="1" x14ac:dyDescent="0.2">
      <c r="A46" s="61"/>
      <c r="B46" s="353" t="s">
        <v>482</v>
      </c>
      <c r="C46" s="38"/>
      <c r="D46" s="38"/>
      <c r="E46" s="338">
        <f t="shared" si="61"/>
        <v>0</v>
      </c>
      <c r="F46" s="38"/>
      <c r="G46" s="38"/>
      <c r="H46" s="338">
        <f t="shared" si="62"/>
        <v>0</v>
      </c>
      <c r="I46" s="338">
        <f t="shared" si="63"/>
        <v>0</v>
      </c>
      <c r="J46" s="95"/>
      <c r="K46" s="95"/>
      <c r="L46" s="274"/>
      <c r="M46" s="357" t="str">
        <f t="shared" si="64"/>
        <v>Din care: Montaj utilaje, echipamente tehnologice şi funcţionale    aferente cheltuielilor auxiliare investiției de bază</v>
      </c>
      <c r="N46" s="362"/>
      <c r="O46" s="365"/>
      <c r="P46" s="365"/>
      <c r="Q46" s="365"/>
      <c r="R46" s="361">
        <f t="shared" ref="R46" si="65">SUM(N46:Q46)</f>
        <v>0</v>
      </c>
      <c r="S46" s="19" t="str">
        <f>IF(R46=I46,"OK","ERROR")</f>
        <v>OK</v>
      </c>
    </row>
    <row r="47" spans="1:19" ht="60" x14ac:dyDescent="0.2">
      <c r="A47" s="61" t="s">
        <v>137</v>
      </c>
      <c r="B47" s="353" t="s">
        <v>487</v>
      </c>
      <c r="C47" s="38"/>
      <c r="D47" s="38"/>
      <c r="E47" s="338">
        <f t="shared" si="61"/>
        <v>0</v>
      </c>
      <c r="F47" s="38"/>
      <c r="G47" s="38"/>
      <c r="H47" s="338">
        <f t="shared" si="62"/>
        <v>0</v>
      </c>
      <c r="I47" s="338">
        <f t="shared" si="63"/>
        <v>0</v>
      </c>
      <c r="J47" s="95" t="s">
        <v>250</v>
      </c>
      <c r="K47" s="95" t="s">
        <v>270</v>
      </c>
      <c r="L47" s="274"/>
      <c r="M47" s="357" t="str">
        <f t="shared" si="64"/>
        <v>Utilaje, echipamente tehnologice şi       funcţionale care necesită montaj    (inclusiv cheltuieli auxiliare investiției de bază)</v>
      </c>
      <c r="N47" s="362"/>
      <c r="O47" s="365"/>
      <c r="P47" s="365"/>
      <c r="Q47" s="365"/>
      <c r="R47" s="361">
        <f t="shared" si="1"/>
        <v>0</v>
      </c>
      <c r="S47" s="19" t="str">
        <f t="shared" si="2"/>
        <v>OK</v>
      </c>
    </row>
    <row r="48" spans="1:19" ht="63" customHeight="1" x14ac:dyDescent="0.2">
      <c r="A48" s="61"/>
      <c r="B48" s="353" t="s">
        <v>483</v>
      </c>
      <c r="C48" s="38"/>
      <c r="D48" s="38"/>
      <c r="E48" s="338">
        <f t="shared" ref="E48" si="66">C48+D48</f>
        <v>0</v>
      </c>
      <c r="F48" s="38"/>
      <c r="G48" s="38"/>
      <c r="H48" s="338">
        <f t="shared" ref="H48" si="67">F48+G48</f>
        <v>0</v>
      </c>
      <c r="I48" s="338">
        <f t="shared" ref="I48" si="68">E48+H48</f>
        <v>0</v>
      </c>
      <c r="J48" s="95"/>
      <c r="K48" s="95"/>
      <c r="L48" s="274"/>
      <c r="M48" s="357" t="str">
        <f t="shared" si="64"/>
        <v>Din care: Utilaje, echipamente tehnologice şi       funcţionale care necesită montaj   aferente cheltuielilor auxiliare investiției de bază</v>
      </c>
      <c r="N48" s="362"/>
      <c r="O48" s="365"/>
      <c r="P48" s="365"/>
      <c r="Q48" s="365"/>
      <c r="R48" s="361">
        <f t="shared" ref="R48" si="69">SUM(N48:Q48)</f>
        <v>0</v>
      </c>
      <c r="S48" s="19" t="str">
        <f>IF(R48=I48,"OK","ERROR")</f>
        <v>OK</v>
      </c>
    </row>
    <row r="49" spans="1:19" ht="72" x14ac:dyDescent="0.2">
      <c r="A49" s="61" t="s">
        <v>61</v>
      </c>
      <c r="B49" s="353" t="s">
        <v>488</v>
      </c>
      <c r="C49" s="449"/>
      <c r="D49" s="449"/>
      <c r="E49" s="338">
        <f t="shared" si="61"/>
        <v>0</v>
      </c>
      <c r="F49" s="38"/>
      <c r="G49" s="38"/>
      <c r="H49" s="338">
        <f t="shared" si="62"/>
        <v>0</v>
      </c>
      <c r="I49" s="338">
        <f t="shared" si="63"/>
        <v>0</v>
      </c>
      <c r="J49" s="105" t="s">
        <v>248</v>
      </c>
      <c r="K49" s="105" t="s">
        <v>271</v>
      </c>
      <c r="L49" s="274"/>
      <c r="M49" s="357" t="str">
        <f t="shared" si="64"/>
        <v>Utilaje, echipamente tehnologice şi   funcţionale care nu necesită montaj şi echipamente de transport(inclusiv cheltuieli auxiliare investiției de bază)</v>
      </c>
      <c r="N49" s="362"/>
      <c r="O49" s="365"/>
      <c r="P49" s="365"/>
      <c r="Q49" s="365"/>
      <c r="R49" s="361">
        <f t="shared" si="1"/>
        <v>0</v>
      </c>
      <c r="S49" s="19" t="str">
        <f t="shared" si="2"/>
        <v>OK</v>
      </c>
    </row>
    <row r="50" spans="1:19" ht="97.15" hidden="1" customHeight="1" x14ac:dyDescent="0.2">
      <c r="A50" s="470"/>
      <c r="B50" s="354" t="s">
        <v>365</v>
      </c>
      <c r="C50" s="38"/>
      <c r="D50" s="38"/>
      <c r="E50" s="338"/>
      <c r="F50" s="38"/>
      <c r="G50" s="38"/>
      <c r="H50" s="338">
        <f t="shared" ref="H50" si="70">F50+G50</f>
        <v>0</v>
      </c>
      <c r="I50" s="338">
        <f t="shared" ref="I50" si="71">E50+H50</f>
        <v>0</v>
      </c>
      <c r="J50" s="105" t="s">
        <v>248</v>
      </c>
      <c r="K50" s="105" t="s">
        <v>329</v>
      </c>
      <c r="L50" s="274"/>
      <c r="M50" s="357" t="str">
        <f t="shared" si="64"/>
        <v>Din care: Cheltuieli cu achiziționarea de instalații/ echipamente specifice în scopul obținerii unei economii de energie, precum și sisteme care utilizează surse regenerabile/ alternative de energie</v>
      </c>
      <c r="N50" s="362"/>
      <c r="O50" s="365"/>
      <c r="P50" s="365"/>
      <c r="Q50" s="365"/>
      <c r="R50" s="361">
        <f t="shared" ref="R50" si="72">SUM(N50:Q50)</f>
        <v>0</v>
      </c>
      <c r="S50" s="19" t="str">
        <f t="shared" ref="S50" si="73">IF(R50=I50,"OK","ERROR")</f>
        <v>OK</v>
      </c>
    </row>
    <row r="51" spans="1:19" ht="62.45" customHeight="1" x14ac:dyDescent="0.2">
      <c r="A51" s="471"/>
      <c r="B51" s="353" t="s">
        <v>484</v>
      </c>
      <c r="C51" s="38"/>
      <c r="D51" s="38"/>
      <c r="E51" s="338">
        <f t="shared" si="61"/>
        <v>0</v>
      </c>
      <c r="F51" s="38"/>
      <c r="G51" s="38"/>
      <c r="H51" s="338">
        <f t="shared" si="62"/>
        <v>0</v>
      </c>
      <c r="I51" s="338">
        <f t="shared" si="63"/>
        <v>0</v>
      </c>
      <c r="J51" s="95"/>
      <c r="K51" s="105"/>
      <c r="L51" s="274"/>
      <c r="M51" s="357" t="str">
        <f t="shared" si="64"/>
        <v>Din care: Utilaje, echipamente tehnologice şi   funcţionale care nu necesită montaj şi echipamente de transport   aferente cheltuielilor auxiliare investiției de bază</v>
      </c>
      <c r="N51" s="362"/>
      <c r="O51" s="365"/>
      <c r="P51" s="365"/>
      <c r="Q51" s="365"/>
      <c r="R51" s="361">
        <f t="shared" si="1"/>
        <v>0</v>
      </c>
      <c r="S51" s="19" t="str">
        <f>IF(R51=I51,"OK","ERROR")</f>
        <v>OK</v>
      </c>
    </row>
    <row r="52" spans="1:19" ht="30" customHeight="1" x14ac:dyDescent="0.2">
      <c r="A52" s="61" t="s">
        <v>138</v>
      </c>
      <c r="B52" s="353" t="s">
        <v>489</v>
      </c>
      <c r="C52" s="38"/>
      <c r="D52" s="38"/>
      <c r="E52" s="338">
        <f t="shared" si="61"/>
        <v>0</v>
      </c>
      <c r="F52" s="38"/>
      <c r="G52" s="38"/>
      <c r="H52" s="338">
        <f t="shared" si="62"/>
        <v>0</v>
      </c>
      <c r="I52" s="338">
        <f t="shared" si="63"/>
        <v>0</v>
      </c>
      <c r="J52" s="105" t="s">
        <v>248</v>
      </c>
      <c r="K52" s="105" t="s">
        <v>281</v>
      </c>
      <c r="L52" s="274"/>
      <c r="M52" s="357" t="str">
        <f t="shared" si="64"/>
        <v>Dotări (inclusiv cheltuieli auxiliare investiției de bază)</v>
      </c>
      <c r="N52" s="362"/>
      <c r="O52" s="365"/>
      <c r="P52" s="365"/>
      <c r="Q52" s="365"/>
      <c r="R52" s="361">
        <f t="shared" si="1"/>
        <v>0</v>
      </c>
      <c r="S52" s="19" t="str">
        <f t="shared" si="2"/>
        <v>OK</v>
      </c>
    </row>
    <row r="53" spans="1:19" ht="24" x14ac:dyDescent="0.2">
      <c r="A53" s="61"/>
      <c r="B53" s="353" t="s">
        <v>490</v>
      </c>
      <c r="C53" s="38"/>
      <c r="D53" s="38"/>
      <c r="E53" s="338">
        <f t="shared" ref="E53" si="74">C53+D53</f>
        <v>0</v>
      </c>
      <c r="F53" s="38"/>
      <c r="G53" s="38"/>
      <c r="H53" s="338">
        <f t="shared" ref="H53" si="75">F53+G53</f>
        <v>0</v>
      </c>
      <c r="I53" s="338">
        <f t="shared" ref="I53" si="76">E53+H53</f>
        <v>0</v>
      </c>
      <c r="J53" s="95"/>
      <c r="K53" s="95"/>
      <c r="L53" s="274"/>
      <c r="M53" s="357" t="str">
        <f t="shared" si="64"/>
        <v>Din care: Dotari  auxiliare investiției de bază)</v>
      </c>
      <c r="N53" s="362"/>
      <c r="O53" s="365"/>
      <c r="P53" s="365"/>
      <c r="Q53" s="365"/>
      <c r="R53" s="361">
        <f t="shared" ref="R53" si="77">SUM(N53:Q53)</f>
        <v>0</v>
      </c>
      <c r="S53" s="19" t="str">
        <f>IF(R53=I53,"OK","ERROR")</f>
        <v>OK</v>
      </c>
    </row>
    <row r="54" spans="1:19" ht="28.9" customHeight="1" x14ac:dyDescent="0.2">
      <c r="A54" s="61" t="s">
        <v>125</v>
      </c>
      <c r="B54" s="353" t="s">
        <v>491</v>
      </c>
      <c r="C54" s="38"/>
      <c r="D54" s="38"/>
      <c r="E54" s="338">
        <f t="shared" si="61"/>
        <v>0</v>
      </c>
      <c r="F54" s="38"/>
      <c r="G54" s="38"/>
      <c r="H54" s="338">
        <f t="shared" si="62"/>
        <v>0</v>
      </c>
      <c r="I54" s="338">
        <f t="shared" si="63"/>
        <v>0</v>
      </c>
      <c r="J54" s="105" t="s">
        <v>282</v>
      </c>
      <c r="K54" s="105" t="s">
        <v>283</v>
      </c>
      <c r="L54" s="373"/>
      <c r="M54" s="357" t="str">
        <f t="shared" si="64"/>
        <v>Active necorporale (inclusiv cheltuieli auxiliare investiției de bază)</v>
      </c>
      <c r="N54" s="362"/>
      <c r="O54" s="365"/>
      <c r="P54" s="365"/>
      <c r="Q54" s="365"/>
      <c r="R54" s="361">
        <f t="shared" si="1"/>
        <v>0</v>
      </c>
      <c r="S54" s="19" t="str">
        <f t="shared" si="2"/>
        <v>OK</v>
      </c>
    </row>
    <row r="55" spans="1:19" ht="43.15" customHeight="1" x14ac:dyDescent="0.2">
      <c r="A55" s="61"/>
      <c r="B55" s="353" t="s">
        <v>485</v>
      </c>
      <c r="C55" s="38"/>
      <c r="D55" s="38"/>
      <c r="E55" s="338">
        <f t="shared" si="61"/>
        <v>0</v>
      </c>
      <c r="F55" s="38"/>
      <c r="G55" s="38"/>
      <c r="H55" s="338">
        <f t="shared" si="62"/>
        <v>0</v>
      </c>
      <c r="I55" s="338">
        <f t="shared" si="63"/>
        <v>0</v>
      </c>
      <c r="J55" s="95"/>
      <c r="K55" s="95"/>
      <c r="L55" s="274"/>
      <c r="M55" s="357" t="str">
        <f t="shared" si="64"/>
        <v>Din care: Active necorporale aferente cheltuielilor auxiliare investiției de bază</v>
      </c>
      <c r="N55" s="362"/>
      <c r="O55" s="365"/>
      <c r="P55" s="365"/>
      <c r="Q55" s="365"/>
      <c r="R55" s="361">
        <f t="shared" si="1"/>
        <v>0</v>
      </c>
      <c r="S55" s="19" t="str">
        <f>IF(R55=I55,"OK","ERROR")</f>
        <v>OK</v>
      </c>
    </row>
    <row r="56" spans="1:19" s="58" customFormat="1" x14ac:dyDescent="0.2">
      <c r="A56" s="54"/>
      <c r="B56" s="355" t="s">
        <v>9</v>
      </c>
      <c r="C56" s="341">
        <f t="shared" ref="C56:I56" si="78">C43+C45+C47+C49+C52+C54</f>
        <v>0</v>
      </c>
      <c r="D56" s="341">
        <f t="shared" si="78"/>
        <v>0</v>
      </c>
      <c r="E56" s="341">
        <f t="shared" si="78"/>
        <v>0</v>
      </c>
      <c r="F56" s="341">
        <f t="shared" si="78"/>
        <v>0</v>
      </c>
      <c r="G56" s="341">
        <f t="shared" si="78"/>
        <v>0</v>
      </c>
      <c r="H56" s="341">
        <f t="shared" si="78"/>
        <v>0</v>
      </c>
      <c r="I56" s="341">
        <f t="shared" si="78"/>
        <v>0</v>
      </c>
      <c r="J56" s="103"/>
      <c r="K56" s="103"/>
      <c r="L56" s="274"/>
      <c r="M56" s="357" t="str">
        <f t="shared" si="64"/>
        <v>TOTAL CAPITOL 4</v>
      </c>
      <c r="N56" s="366">
        <f>N43+N45+N47+N49+N52+N54</f>
        <v>0</v>
      </c>
      <c r="O56" s="366">
        <f>O43+O45+O47+O49+O52+O54</f>
        <v>0</v>
      </c>
      <c r="P56" s="366">
        <f>P43+P45+P47+P49+P52+P54</f>
        <v>0</v>
      </c>
      <c r="Q56" s="366">
        <f>Q43+Q45+Q47+Q49+Q52+Q54</f>
        <v>0</v>
      </c>
      <c r="R56" s="366">
        <f>R43+R45+R47+R49+R52+R54</f>
        <v>0</v>
      </c>
      <c r="S56" s="57" t="str">
        <f t="shared" si="2"/>
        <v>OK</v>
      </c>
    </row>
    <row r="57" spans="1:19" x14ac:dyDescent="0.2">
      <c r="A57" s="50" t="s">
        <v>26</v>
      </c>
      <c r="B57" s="464" t="s">
        <v>27</v>
      </c>
      <c r="C57" s="465"/>
      <c r="D57" s="465"/>
      <c r="E57" s="465"/>
      <c r="F57" s="465"/>
      <c r="G57" s="465"/>
      <c r="H57" s="465"/>
      <c r="I57" s="465"/>
      <c r="J57" s="101"/>
      <c r="K57" s="101"/>
      <c r="L57" s="274"/>
      <c r="M57" s="481" t="str">
        <f>B57</f>
        <v>Alte cheltuieli</v>
      </c>
      <c r="N57" s="481"/>
      <c r="O57" s="481"/>
      <c r="P57" s="481"/>
      <c r="Q57" s="481"/>
      <c r="R57" s="481"/>
      <c r="S57" s="19"/>
    </row>
    <row r="58" spans="1:19" ht="15" customHeight="1" x14ac:dyDescent="0.2">
      <c r="A58" s="62" t="s">
        <v>187</v>
      </c>
      <c r="B58" s="351" t="s">
        <v>188</v>
      </c>
      <c r="C58" s="338">
        <f>C59+C60</f>
        <v>0</v>
      </c>
      <c r="D58" s="338">
        <f t="shared" ref="D58:I58" si="79">D59+D60</f>
        <v>0</v>
      </c>
      <c r="E58" s="338">
        <f t="shared" si="79"/>
        <v>0</v>
      </c>
      <c r="F58" s="338">
        <f t="shared" si="79"/>
        <v>0</v>
      </c>
      <c r="G58" s="338">
        <f t="shared" si="79"/>
        <v>0</v>
      </c>
      <c r="H58" s="338">
        <f t="shared" si="79"/>
        <v>0</v>
      </c>
      <c r="I58" s="338">
        <f t="shared" si="79"/>
        <v>0</v>
      </c>
      <c r="J58" s="106"/>
      <c r="K58" s="106"/>
      <c r="L58" s="274"/>
      <c r="M58" s="357" t="str">
        <f>B58</f>
        <v xml:space="preserve">Organizare de şantier </v>
      </c>
      <c r="N58" s="367">
        <f t="shared" ref="N58:R58" si="80">N59+N60</f>
        <v>0</v>
      </c>
      <c r="O58" s="367">
        <f t="shared" si="80"/>
        <v>0</v>
      </c>
      <c r="P58" s="367">
        <f t="shared" si="80"/>
        <v>0</v>
      </c>
      <c r="Q58" s="367">
        <f t="shared" si="80"/>
        <v>0</v>
      </c>
      <c r="R58" s="367">
        <f t="shared" si="80"/>
        <v>0</v>
      </c>
      <c r="S58" s="19" t="str">
        <f t="shared" si="2"/>
        <v>OK</v>
      </c>
    </row>
    <row r="59" spans="1:19" ht="36" x14ac:dyDescent="0.2">
      <c r="A59" s="62"/>
      <c r="B59" s="351" t="s">
        <v>189</v>
      </c>
      <c r="C59" s="38"/>
      <c r="D59" s="38"/>
      <c r="E59" s="338">
        <f>C59+D59</f>
        <v>0</v>
      </c>
      <c r="F59" s="38"/>
      <c r="G59" s="38"/>
      <c r="H59" s="338">
        <f>F59+G59</f>
        <v>0</v>
      </c>
      <c r="I59" s="338">
        <f>E59+H59</f>
        <v>0</v>
      </c>
      <c r="J59" s="107" t="s">
        <v>250</v>
      </c>
      <c r="K59" s="105" t="s">
        <v>279</v>
      </c>
      <c r="L59" s="274"/>
      <c r="M59" s="357" t="str">
        <f t="shared" ref="M59:M69" si="81">B59</f>
        <v>5.1.1.  Lucrări de construcţii şi instalaţii aferente organizării de şantier</v>
      </c>
      <c r="N59" s="362"/>
      <c r="O59" s="365"/>
      <c r="P59" s="365"/>
      <c r="Q59" s="365"/>
      <c r="R59" s="361">
        <f t="shared" si="1"/>
        <v>0</v>
      </c>
      <c r="S59" s="19" t="str">
        <f t="shared" si="2"/>
        <v>OK</v>
      </c>
    </row>
    <row r="60" spans="1:19" ht="24.6" customHeight="1" x14ac:dyDescent="0.2">
      <c r="A60" s="62"/>
      <c r="B60" s="351" t="s">
        <v>190</v>
      </c>
      <c r="C60" s="38"/>
      <c r="D60" s="38"/>
      <c r="E60" s="338">
        <f>C60+D60</f>
        <v>0</v>
      </c>
      <c r="F60" s="38"/>
      <c r="G60" s="38"/>
      <c r="H60" s="338">
        <f>F60+G60</f>
        <v>0</v>
      </c>
      <c r="I60" s="338">
        <f>E60+H60</f>
        <v>0</v>
      </c>
      <c r="J60" s="107" t="s">
        <v>250</v>
      </c>
      <c r="K60" s="105" t="s">
        <v>280</v>
      </c>
      <c r="L60" s="274"/>
      <c r="M60" s="357" t="str">
        <f t="shared" si="81"/>
        <v>5.1.2. Cheltuieli conexe organizării şantierului</v>
      </c>
      <c r="N60" s="362"/>
      <c r="O60" s="365"/>
      <c r="P60" s="365"/>
      <c r="Q60" s="365"/>
      <c r="R60" s="361">
        <f t="shared" si="1"/>
        <v>0</v>
      </c>
      <c r="S60" s="19" t="str">
        <f t="shared" si="2"/>
        <v>OK</v>
      </c>
    </row>
    <row r="61" spans="1:19" ht="24.6" customHeight="1" x14ac:dyDescent="0.2">
      <c r="A61" s="62" t="s">
        <v>191</v>
      </c>
      <c r="B61" s="351" t="s">
        <v>192</v>
      </c>
      <c r="C61" s="338">
        <f>C62+C63+C64+C65+C66</f>
        <v>0</v>
      </c>
      <c r="D61" s="338">
        <f t="shared" ref="D61:I61" si="82">D62+D63+D64+D65+D66</f>
        <v>0</v>
      </c>
      <c r="E61" s="338">
        <f t="shared" si="82"/>
        <v>0</v>
      </c>
      <c r="F61" s="338">
        <f t="shared" si="82"/>
        <v>0</v>
      </c>
      <c r="G61" s="338">
        <f t="shared" si="82"/>
        <v>0</v>
      </c>
      <c r="H61" s="338">
        <f t="shared" si="82"/>
        <v>0</v>
      </c>
      <c r="I61" s="338">
        <f t="shared" si="82"/>
        <v>0</v>
      </c>
      <c r="J61" s="106"/>
      <c r="K61" s="106"/>
      <c r="L61" s="274"/>
      <c r="M61" s="357" t="str">
        <f t="shared" si="81"/>
        <v xml:space="preserve">Comisioane, cote, taxe, costul creditului </v>
      </c>
      <c r="N61" s="367">
        <f t="shared" ref="N61:R61" si="83">N62+N63+N64+N65+N66</f>
        <v>0</v>
      </c>
      <c r="O61" s="367">
        <f t="shared" si="83"/>
        <v>0</v>
      </c>
      <c r="P61" s="367">
        <f t="shared" si="83"/>
        <v>0</v>
      </c>
      <c r="Q61" s="367">
        <f t="shared" si="83"/>
        <v>0</v>
      </c>
      <c r="R61" s="367">
        <f t="shared" si="83"/>
        <v>0</v>
      </c>
      <c r="S61" s="19" t="str">
        <f t="shared" si="2"/>
        <v>OK</v>
      </c>
    </row>
    <row r="62" spans="1:19" s="163" customFormat="1" ht="40.15" customHeight="1" x14ac:dyDescent="0.2">
      <c r="A62" s="165"/>
      <c r="B62" s="351" t="s">
        <v>193</v>
      </c>
      <c r="C62" s="38"/>
      <c r="D62" s="38"/>
      <c r="E62" s="338">
        <f t="shared" ref="E62:E68" si="84">C62+D62</f>
        <v>0</v>
      </c>
      <c r="F62" s="38"/>
      <c r="G62" s="38"/>
      <c r="H62" s="338">
        <f t="shared" ref="H62:H68" si="85">F62+G62</f>
        <v>0</v>
      </c>
      <c r="I62" s="338">
        <f t="shared" ref="I62:I68" si="86">E62+H62</f>
        <v>0</v>
      </c>
      <c r="J62" s="107" t="s">
        <v>275</v>
      </c>
      <c r="K62" s="105" t="s">
        <v>193</v>
      </c>
      <c r="L62" s="274"/>
      <c r="M62" s="357" t="str">
        <f t="shared" si="81"/>
        <v>5.2.1. Comisioanele şi dobânzile aferente creditului băncii finanţatoare</v>
      </c>
      <c r="N62" s="362"/>
      <c r="O62" s="363"/>
      <c r="P62" s="363"/>
      <c r="Q62" s="363"/>
      <c r="R62" s="364">
        <f t="shared" si="1"/>
        <v>0</v>
      </c>
      <c r="S62" s="162" t="str">
        <f t="shared" si="2"/>
        <v>OK</v>
      </c>
    </row>
    <row r="63" spans="1:19" s="163" customFormat="1" ht="38.450000000000003" customHeight="1" x14ac:dyDescent="0.2">
      <c r="A63" s="165"/>
      <c r="B63" s="351" t="s">
        <v>194</v>
      </c>
      <c r="C63" s="38"/>
      <c r="D63" s="38"/>
      <c r="E63" s="338">
        <f t="shared" si="84"/>
        <v>0</v>
      </c>
      <c r="F63" s="38"/>
      <c r="G63" s="38"/>
      <c r="H63" s="338">
        <f t="shared" si="85"/>
        <v>0</v>
      </c>
      <c r="I63" s="338">
        <f t="shared" si="86"/>
        <v>0</v>
      </c>
      <c r="J63" s="107" t="s">
        <v>275</v>
      </c>
      <c r="K63" s="105" t="s">
        <v>276</v>
      </c>
      <c r="L63" s="274"/>
      <c r="M63" s="357" t="str">
        <f t="shared" si="81"/>
        <v>5.2.2. Cota aferentă ISC pentru controlul calităţii lucrărilor de construcţii</v>
      </c>
      <c r="N63" s="362"/>
      <c r="O63" s="363"/>
      <c r="P63" s="363"/>
      <c r="Q63" s="363"/>
      <c r="R63" s="364">
        <f t="shared" si="1"/>
        <v>0</v>
      </c>
      <c r="S63" s="162" t="str">
        <f t="shared" si="2"/>
        <v>OK</v>
      </c>
    </row>
    <row r="64" spans="1:19" s="163" customFormat="1" ht="56.45" customHeight="1" x14ac:dyDescent="0.2">
      <c r="A64" s="165"/>
      <c r="B64" s="351" t="s">
        <v>195</v>
      </c>
      <c r="C64" s="38"/>
      <c r="D64" s="38"/>
      <c r="E64" s="338">
        <f t="shared" si="84"/>
        <v>0</v>
      </c>
      <c r="F64" s="38"/>
      <c r="G64" s="38"/>
      <c r="H64" s="338">
        <f t="shared" si="85"/>
        <v>0</v>
      </c>
      <c r="I64" s="338">
        <f t="shared" si="86"/>
        <v>0</v>
      </c>
      <c r="J64" s="107" t="s">
        <v>275</v>
      </c>
      <c r="K64" s="105" t="s">
        <v>195</v>
      </c>
      <c r="L64" s="274"/>
      <c r="M64" s="357" t="str">
        <f t="shared" si="81"/>
        <v>5.2.3. Cota aferentă ISC pentru controlul statului în amenajarea teritoriului, urbanism şi pentru autorizarea lucrărilor de construcţii</v>
      </c>
      <c r="N64" s="362"/>
      <c r="O64" s="363"/>
      <c r="P64" s="363"/>
      <c r="Q64" s="363"/>
      <c r="R64" s="364">
        <f t="shared" si="1"/>
        <v>0</v>
      </c>
      <c r="S64" s="162" t="str">
        <f t="shared" si="2"/>
        <v>OK</v>
      </c>
    </row>
    <row r="65" spans="1:19" s="163" customFormat="1" ht="27" x14ac:dyDescent="0.2">
      <c r="A65" s="165"/>
      <c r="B65" s="351" t="s">
        <v>196</v>
      </c>
      <c r="C65" s="38"/>
      <c r="D65" s="38"/>
      <c r="E65" s="338">
        <f t="shared" si="84"/>
        <v>0</v>
      </c>
      <c r="F65" s="38"/>
      <c r="G65" s="38"/>
      <c r="H65" s="338">
        <f t="shared" si="85"/>
        <v>0</v>
      </c>
      <c r="I65" s="338">
        <f t="shared" si="86"/>
        <v>0</v>
      </c>
      <c r="J65" s="107" t="s">
        <v>275</v>
      </c>
      <c r="K65" s="105" t="s">
        <v>277</v>
      </c>
      <c r="L65" s="274"/>
      <c r="M65" s="357" t="str">
        <f t="shared" si="81"/>
        <v xml:space="preserve">5.2.4. Cota aferentă Casei Sociale a Constructorilor - CSC </v>
      </c>
      <c r="N65" s="362"/>
      <c r="O65" s="363"/>
      <c r="P65" s="363"/>
      <c r="Q65" s="363"/>
      <c r="R65" s="364">
        <f t="shared" si="1"/>
        <v>0</v>
      </c>
      <c r="S65" s="162" t="str">
        <f t="shared" si="2"/>
        <v>OK</v>
      </c>
    </row>
    <row r="66" spans="1:19" s="163" customFormat="1" ht="41.45" customHeight="1" x14ac:dyDescent="0.2">
      <c r="A66" s="165"/>
      <c r="B66" s="351" t="s">
        <v>197</v>
      </c>
      <c r="C66" s="38"/>
      <c r="D66" s="38"/>
      <c r="E66" s="338">
        <f t="shared" si="84"/>
        <v>0</v>
      </c>
      <c r="F66" s="38"/>
      <c r="G66" s="38"/>
      <c r="H66" s="338">
        <f t="shared" si="85"/>
        <v>0</v>
      </c>
      <c r="I66" s="338">
        <f t="shared" si="86"/>
        <v>0</v>
      </c>
      <c r="J66" s="107" t="s">
        <v>275</v>
      </c>
      <c r="K66" s="105" t="s">
        <v>278</v>
      </c>
      <c r="L66" s="274"/>
      <c r="M66" s="396" t="str">
        <f t="shared" si="81"/>
        <v xml:space="preserve">5.2.5. Taxe pentru acorduri, avize conforme şi autorizaţia de construire/desfiinţare </v>
      </c>
      <c r="N66" s="362"/>
      <c r="O66" s="363"/>
      <c r="P66" s="363"/>
      <c r="Q66" s="363"/>
      <c r="R66" s="364">
        <f t="shared" si="1"/>
        <v>0</v>
      </c>
      <c r="S66" s="162" t="str">
        <f t="shared" si="2"/>
        <v>OK</v>
      </c>
    </row>
    <row r="67" spans="1:19" ht="70.150000000000006" customHeight="1" x14ac:dyDescent="0.2">
      <c r="A67" s="62" t="s">
        <v>198</v>
      </c>
      <c r="B67" s="351" t="s">
        <v>292</v>
      </c>
      <c r="C67" s="38"/>
      <c r="D67" s="38"/>
      <c r="E67" s="338">
        <f t="shared" si="84"/>
        <v>0</v>
      </c>
      <c r="F67" s="38"/>
      <c r="G67" s="38"/>
      <c r="H67" s="338">
        <f t="shared" si="85"/>
        <v>0</v>
      </c>
      <c r="I67" s="338">
        <f t="shared" si="86"/>
        <v>0</v>
      </c>
      <c r="J67" s="107" t="s">
        <v>250</v>
      </c>
      <c r="K67" s="105" t="s">
        <v>274</v>
      </c>
      <c r="L67" s="115" t="str">
        <f>IF(E67&gt;SUM(E10+E13+E56)*Instructiuni!F15,"!!! Atentie prag","")</f>
        <v/>
      </c>
      <c r="M67" s="357" t="str">
        <f>B67</f>
        <v>Cheltuielile diverse şi neprevăzute în limita a 10% din valoarea cheltuielilor eligibile cuprinse la capitolele/subcapitolelele 1.1, 1.2, 1.3, 2 și 4</v>
      </c>
      <c r="N67" s="395"/>
      <c r="O67" s="365"/>
      <c r="P67" s="365"/>
      <c r="Q67" s="365"/>
      <c r="R67" s="361">
        <f t="shared" si="1"/>
        <v>0</v>
      </c>
      <c r="S67" s="19" t="str">
        <f t="shared" si="2"/>
        <v>OK</v>
      </c>
    </row>
    <row r="68" spans="1:19" s="163" customFormat="1" ht="33.6" customHeight="1" x14ac:dyDescent="0.2">
      <c r="A68" s="165" t="s">
        <v>199</v>
      </c>
      <c r="B68" s="351" t="s">
        <v>200</v>
      </c>
      <c r="C68" s="38"/>
      <c r="D68" s="38"/>
      <c r="E68" s="338">
        <f t="shared" si="84"/>
        <v>0</v>
      </c>
      <c r="F68" s="38"/>
      <c r="G68" s="38"/>
      <c r="H68" s="338">
        <f t="shared" si="85"/>
        <v>0</v>
      </c>
      <c r="I68" s="338">
        <f t="shared" si="86"/>
        <v>0</v>
      </c>
      <c r="J68" s="105" t="s">
        <v>290</v>
      </c>
      <c r="K68" s="105" t="s">
        <v>496</v>
      </c>
      <c r="L68" s="274"/>
      <c r="M68" s="397" t="str">
        <f t="shared" si="81"/>
        <v xml:space="preserve">Cheltuieli pentru informare și publicitate </v>
      </c>
      <c r="N68" s="362"/>
      <c r="O68" s="363"/>
      <c r="P68" s="363"/>
      <c r="Q68" s="363"/>
      <c r="R68" s="364">
        <f t="shared" si="1"/>
        <v>0</v>
      </c>
      <c r="S68" s="162" t="str">
        <f t="shared" si="2"/>
        <v>OK</v>
      </c>
    </row>
    <row r="69" spans="1:19" s="58" customFormat="1" x14ac:dyDescent="0.2">
      <c r="A69" s="54"/>
      <c r="B69" s="344" t="s">
        <v>20</v>
      </c>
      <c r="C69" s="341">
        <f>C68+C67+C61+C58</f>
        <v>0</v>
      </c>
      <c r="D69" s="341">
        <f t="shared" ref="D69:I69" si="87">D68+D67+D61+D58</f>
        <v>0</v>
      </c>
      <c r="E69" s="341">
        <f t="shared" si="87"/>
        <v>0</v>
      </c>
      <c r="F69" s="341">
        <f t="shared" si="87"/>
        <v>0</v>
      </c>
      <c r="G69" s="341">
        <f t="shared" si="87"/>
        <v>0</v>
      </c>
      <c r="H69" s="341">
        <f t="shared" si="87"/>
        <v>0</v>
      </c>
      <c r="I69" s="341">
        <f t="shared" si="87"/>
        <v>0</v>
      </c>
      <c r="J69" s="108"/>
      <c r="K69" s="109"/>
      <c r="L69" s="371"/>
      <c r="M69" s="357" t="str">
        <f t="shared" si="81"/>
        <v>TOTAL CAPITOL 5</v>
      </c>
      <c r="N69" s="366">
        <f t="shared" ref="N69:R69" si="88">N68+N67+N61+N58</f>
        <v>0</v>
      </c>
      <c r="O69" s="366">
        <f t="shared" si="88"/>
        <v>0</v>
      </c>
      <c r="P69" s="366">
        <f t="shared" si="88"/>
        <v>0</v>
      </c>
      <c r="Q69" s="366">
        <f t="shared" si="88"/>
        <v>0</v>
      </c>
      <c r="R69" s="366">
        <f t="shared" si="88"/>
        <v>0</v>
      </c>
      <c r="S69" s="57" t="str">
        <f t="shared" si="2"/>
        <v>OK</v>
      </c>
    </row>
    <row r="70" spans="1:19" ht="23.45" customHeight="1" x14ac:dyDescent="0.2">
      <c r="A70" s="50" t="s">
        <v>28</v>
      </c>
      <c r="B70" s="464" t="s">
        <v>201</v>
      </c>
      <c r="C70" s="464"/>
      <c r="D70" s="464"/>
      <c r="E70" s="464"/>
      <c r="F70" s="464"/>
      <c r="G70" s="464"/>
      <c r="H70" s="464"/>
      <c r="I70" s="464"/>
      <c r="J70" s="110"/>
      <c r="K70" s="96"/>
      <c r="L70" s="274"/>
      <c r="M70" s="481" t="str">
        <f>B70</f>
        <v>Cheltuieli pentru probe tehnologice şi teste</v>
      </c>
      <c r="N70" s="481"/>
      <c r="O70" s="481"/>
      <c r="P70" s="481"/>
      <c r="Q70" s="481"/>
      <c r="R70" s="481"/>
      <c r="S70" s="19"/>
    </row>
    <row r="71" spans="1:19" ht="23.45" customHeight="1" x14ac:dyDescent="0.2">
      <c r="A71" s="59" t="s">
        <v>56</v>
      </c>
      <c r="B71" s="352" t="s">
        <v>145</v>
      </c>
      <c r="C71" s="38"/>
      <c r="D71" s="38"/>
      <c r="E71" s="338">
        <f>C71+D71</f>
        <v>0</v>
      </c>
      <c r="F71" s="38"/>
      <c r="G71" s="38"/>
      <c r="H71" s="338">
        <f>F71+G71</f>
        <v>0</v>
      </c>
      <c r="I71" s="338">
        <f>E71+H71</f>
        <v>0</v>
      </c>
      <c r="J71" s="105" t="s">
        <v>250</v>
      </c>
      <c r="K71" s="105" t="s">
        <v>272</v>
      </c>
      <c r="L71" s="274"/>
      <c r="M71" s="357" t="str">
        <f>B71</f>
        <v xml:space="preserve">Pregătirea personalului de exploatare     </v>
      </c>
      <c r="N71" s="38"/>
      <c r="O71" s="92"/>
      <c r="P71" s="92"/>
      <c r="Q71" s="92"/>
      <c r="R71" s="52">
        <f t="shared" si="1"/>
        <v>0</v>
      </c>
      <c r="S71" s="19" t="str">
        <f t="shared" si="2"/>
        <v>OK</v>
      </c>
    </row>
    <row r="72" spans="1:19" ht="20.45" customHeight="1" x14ac:dyDescent="0.2">
      <c r="A72" s="59" t="s">
        <v>50</v>
      </c>
      <c r="B72" s="352" t="s">
        <v>146</v>
      </c>
      <c r="C72" s="38"/>
      <c r="D72" s="38"/>
      <c r="E72" s="338">
        <f>C72+D72</f>
        <v>0</v>
      </c>
      <c r="F72" s="38"/>
      <c r="G72" s="38"/>
      <c r="H72" s="338">
        <f>F72+G72</f>
        <v>0</v>
      </c>
      <c r="I72" s="338">
        <f>E72+H72</f>
        <v>0</v>
      </c>
      <c r="J72" s="105" t="s">
        <v>250</v>
      </c>
      <c r="K72" s="105" t="s">
        <v>273</v>
      </c>
      <c r="L72" s="274"/>
      <c r="M72" s="357" t="str">
        <f t="shared" ref="M72:M73" si="89">B72</f>
        <v xml:space="preserve">Probe tehnologice şi teste                </v>
      </c>
      <c r="N72" s="38"/>
      <c r="O72" s="92"/>
      <c r="P72" s="92"/>
      <c r="Q72" s="92"/>
      <c r="R72" s="52">
        <f t="shared" si="1"/>
        <v>0</v>
      </c>
      <c r="S72" s="19" t="str">
        <f t="shared" si="2"/>
        <v>OK</v>
      </c>
    </row>
    <row r="73" spans="1:19" s="58" customFormat="1" x14ac:dyDescent="0.2">
      <c r="A73" s="60"/>
      <c r="B73" s="344" t="s">
        <v>21</v>
      </c>
      <c r="C73" s="341">
        <f>SUM(C71:C72)</f>
        <v>0</v>
      </c>
      <c r="D73" s="341">
        <f t="shared" ref="D73:I73" si="90">SUM(D71:D72)</f>
        <v>0</v>
      </c>
      <c r="E73" s="341">
        <f t="shared" si="90"/>
        <v>0</v>
      </c>
      <c r="F73" s="341">
        <f t="shared" si="90"/>
        <v>0</v>
      </c>
      <c r="G73" s="341">
        <f t="shared" si="90"/>
        <v>0</v>
      </c>
      <c r="H73" s="341">
        <f t="shared" si="90"/>
        <v>0</v>
      </c>
      <c r="I73" s="341">
        <f t="shared" si="90"/>
        <v>0</v>
      </c>
      <c r="J73" s="103"/>
      <c r="K73" s="103"/>
      <c r="L73" s="371"/>
      <c r="M73" s="357" t="str">
        <f t="shared" si="89"/>
        <v>TOTAL CAPITOL 6</v>
      </c>
      <c r="N73" s="56">
        <f t="shared" ref="N73:R73" si="91">SUM(N71:N72)</f>
        <v>0</v>
      </c>
      <c r="O73" s="56">
        <f t="shared" si="91"/>
        <v>0</v>
      </c>
      <c r="P73" s="56">
        <f t="shared" si="91"/>
        <v>0</v>
      </c>
      <c r="Q73" s="56">
        <f t="shared" si="91"/>
        <v>0</v>
      </c>
      <c r="R73" s="56">
        <f t="shared" si="91"/>
        <v>0</v>
      </c>
      <c r="S73" s="57" t="str">
        <f t="shared" si="2"/>
        <v>OK</v>
      </c>
    </row>
    <row r="74" spans="1:19" s="58" customFormat="1" ht="22.9" customHeight="1" x14ac:dyDescent="0.2">
      <c r="A74" s="126"/>
      <c r="B74" s="345" t="s">
        <v>203</v>
      </c>
      <c r="C74" s="346">
        <f t="shared" ref="C74:I74" si="92">C73+C69+C56+C41+C13+C10</f>
        <v>0</v>
      </c>
      <c r="D74" s="346">
        <f t="shared" si="92"/>
        <v>0</v>
      </c>
      <c r="E74" s="346">
        <f t="shared" si="92"/>
        <v>0</v>
      </c>
      <c r="F74" s="346">
        <f t="shared" si="92"/>
        <v>0</v>
      </c>
      <c r="G74" s="346">
        <f t="shared" si="92"/>
        <v>0</v>
      </c>
      <c r="H74" s="346">
        <f t="shared" si="92"/>
        <v>0</v>
      </c>
      <c r="I74" s="346">
        <f t="shared" si="92"/>
        <v>0</v>
      </c>
      <c r="J74" s="127"/>
      <c r="K74" s="127"/>
      <c r="L74" s="371"/>
      <c r="M74" s="357" t="str">
        <f>B74</f>
        <v xml:space="preserve">TOTAL DEVIZ GENERAL                                  </v>
      </c>
      <c r="N74" s="56">
        <f>N73+N69+N56+N41+N13+N10</f>
        <v>0</v>
      </c>
      <c r="O74" s="56">
        <f>O73+O69+O56+O41+O13+O10</f>
        <v>0</v>
      </c>
      <c r="P74" s="56">
        <f>P73+P69+P56+P41+P13+P10</f>
        <v>0</v>
      </c>
      <c r="Q74" s="56">
        <f>Q73+Q69+Q56+Q41+Q13+Q10</f>
        <v>0</v>
      </c>
      <c r="R74" s="56">
        <f>R73+R69+R56+R41+R13+R10</f>
        <v>0</v>
      </c>
      <c r="S74" s="57" t="str">
        <f t="shared" si="2"/>
        <v>OK</v>
      </c>
    </row>
    <row r="75" spans="1:19" s="58" customFormat="1" ht="26.45" customHeight="1" x14ac:dyDescent="0.2">
      <c r="A75" s="60"/>
      <c r="B75" s="344" t="s">
        <v>202</v>
      </c>
      <c r="C75" s="341">
        <f t="shared" ref="C75:I75" si="93">C7+C8+C9+C12+C43+C45+C59</f>
        <v>0</v>
      </c>
      <c r="D75" s="341">
        <f t="shared" si="93"/>
        <v>0</v>
      </c>
      <c r="E75" s="341">
        <f t="shared" si="93"/>
        <v>0</v>
      </c>
      <c r="F75" s="341">
        <f t="shared" si="93"/>
        <v>0</v>
      </c>
      <c r="G75" s="341">
        <f t="shared" si="93"/>
        <v>0</v>
      </c>
      <c r="H75" s="341">
        <f t="shared" si="93"/>
        <v>0</v>
      </c>
      <c r="I75" s="341">
        <f t="shared" si="93"/>
        <v>0</v>
      </c>
      <c r="J75" s="103"/>
      <c r="K75" s="103"/>
      <c r="L75" s="371"/>
      <c r="M75" s="358" t="str">
        <f>B75</f>
        <v>din care:   C + M (1.2 + 1.3 +1.4 + 2 + 4.1 + 4.2 + 5.1.1)</v>
      </c>
      <c r="N75" s="56">
        <f>N7+N8+N9+N12+N43+N45+N59</f>
        <v>0</v>
      </c>
      <c r="O75" s="56">
        <f>O7+O8+O9+O12+O43+O45+O59</f>
        <v>0</v>
      </c>
      <c r="P75" s="56">
        <f>P7+P8+P9+P12+P43+P45+P59</f>
        <v>0</v>
      </c>
      <c r="Q75" s="56">
        <f>Q7+Q8+Q9+Q12+Q43+Q45+Q59</f>
        <v>0</v>
      </c>
      <c r="R75" s="56">
        <f>R7+R8+R9+R12+R43+R45+R59</f>
        <v>0</v>
      </c>
      <c r="S75" s="57" t="str">
        <f t="shared" si="2"/>
        <v>OK</v>
      </c>
    </row>
    <row r="76" spans="1:19" s="64" customFormat="1" ht="18.600000000000001" customHeight="1" x14ac:dyDescent="0.2">
      <c r="A76" s="63" t="s">
        <v>64</v>
      </c>
      <c r="B76" s="464" t="s">
        <v>225</v>
      </c>
      <c r="C76" s="465"/>
      <c r="D76" s="465"/>
      <c r="E76" s="465"/>
      <c r="F76" s="465"/>
      <c r="G76" s="465"/>
      <c r="H76" s="465"/>
      <c r="I76" s="465"/>
      <c r="J76" s="111"/>
      <c r="K76" s="111"/>
      <c r="L76" s="374"/>
      <c r="M76" s="486" t="str">
        <f>B76</f>
        <v>Cheltuiel specifice prioritatii -  cheltuieli soft</v>
      </c>
      <c r="N76" s="486"/>
      <c r="O76" s="486"/>
      <c r="P76" s="486"/>
      <c r="Q76" s="486"/>
      <c r="R76" s="486"/>
      <c r="S76" s="19"/>
    </row>
    <row r="77" spans="1:19" s="170" customFormat="1" ht="80.45" customHeight="1" x14ac:dyDescent="0.2">
      <c r="A77" s="63" t="s">
        <v>65</v>
      </c>
      <c r="B77" s="291" t="s">
        <v>518</v>
      </c>
      <c r="C77" s="336"/>
      <c r="D77" s="336"/>
      <c r="E77" s="337">
        <f>C77+D77</f>
        <v>0</v>
      </c>
      <c r="F77" s="336"/>
      <c r="G77" s="336"/>
      <c r="H77" s="337">
        <f>F77+G77</f>
        <v>0</v>
      </c>
      <c r="I77" s="337">
        <f>E77+H77</f>
        <v>0</v>
      </c>
      <c r="J77" s="105" t="s">
        <v>255</v>
      </c>
      <c r="K77" s="105" t="s">
        <v>614</v>
      </c>
      <c r="L77" s="378" t="str">
        <f>IF(E77&gt;SUM(C90*Instructiuni!F16),"!!! Atentie prag","")</f>
        <v/>
      </c>
      <c r="M77" s="379" t="str">
        <f>B77</f>
        <v>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v>
      </c>
      <c r="N77" s="38"/>
      <c r="O77" s="164"/>
      <c r="P77" s="164"/>
      <c r="Q77" s="164"/>
      <c r="R77" s="161">
        <f t="shared" si="1"/>
        <v>0</v>
      </c>
      <c r="S77" s="162" t="str">
        <f>IF(R77=I77,"OK","ERROR")</f>
        <v>OK</v>
      </c>
    </row>
    <row r="78" spans="1:19" s="64" customFormat="1" ht="78.75" x14ac:dyDescent="0.2">
      <c r="A78" s="63" t="s">
        <v>147</v>
      </c>
      <c r="B78" s="291" t="s">
        <v>741</v>
      </c>
      <c r="C78" s="336"/>
      <c r="D78" s="336"/>
      <c r="E78" s="337">
        <f>C78+D78</f>
        <v>0</v>
      </c>
      <c r="F78" s="336"/>
      <c r="G78" s="336"/>
      <c r="H78" s="337">
        <f>F78+G78</f>
        <v>0</v>
      </c>
      <c r="I78" s="337">
        <f>E78+H78</f>
        <v>0</v>
      </c>
      <c r="J78" s="105" t="s">
        <v>290</v>
      </c>
      <c r="K78" s="105" t="s">
        <v>496</v>
      </c>
      <c r="L78" s="375"/>
      <c r="M78" s="379" t="str">
        <f>B78</f>
        <v xml:space="preserve">Cheltuieli cu activități de creștere/ dezvoltare a capacității administrative a beneficiarilor și de cooperare interregionale, transfrontaliere și transnaționale, inclusiv cu parteneri din statele care compun regiunea Dunării </v>
      </c>
      <c r="N78" s="38"/>
      <c r="O78" s="92"/>
      <c r="P78" s="92"/>
      <c r="Q78" s="92"/>
      <c r="R78" s="52">
        <f t="shared" ref="R78:R80" si="94">SUM(N78:Q78)</f>
        <v>0</v>
      </c>
      <c r="S78" s="19" t="str">
        <f>IF(R78=I78,"OK","ERROR")</f>
        <v>OK</v>
      </c>
    </row>
    <row r="79" spans="1:19" s="64" customFormat="1" ht="26.45" hidden="1" customHeight="1" x14ac:dyDescent="0.2">
      <c r="A79" s="63" t="s">
        <v>148</v>
      </c>
      <c r="B79" s="3"/>
      <c r="C79" s="336">
        <v>0</v>
      </c>
      <c r="D79" s="336">
        <v>0</v>
      </c>
      <c r="E79" s="337">
        <f>C79+D79</f>
        <v>0</v>
      </c>
      <c r="F79" s="336">
        <v>0</v>
      </c>
      <c r="G79" s="336">
        <v>0</v>
      </c>
      <c r="H79" s="337">
        <f>F79+G79</f>
        <v>0</v>
      </c>
      <c r="I79" s="337">
        <f>E79+H79</f>
        <v>0</v>
      </c>
      <c r="J79" s="111"/>
      <c r="K79" s="111"/>
      <c r="L79" s="375"/>
      <c r="M79" s="380"/>
      <c r="N79" s="92">
        <v>0</v>
      </c>
      <c r="O79" s="92">
        <v>0</v>
      </c>
      <c r="P79" s="92">
        <v>0</v>
      </c>
      <c r="Q79" s="92">
        <v>0</v>
      </c>
      <c r="R79" s="52">
        <f t="shared" si="94"/>
        <v>0</v>
      </c>
      <c r="S79" s="19" t="str">
        <f>IF(R79=I79,"OK","ERROR")</f>
        <v>OK</v>
      </c>
    </row>
    <row r="80" spans="1:19" s="64" customFormat="1" ht="7.15" hidden="1" customHeight="1" x14ac:dyDescent="0.2">
      <c r="A80" s="63" t="s">
        <v>153</v>
      </c>
      <c r="B80" s="29"/>
      <c r="C80" s="336">
        <v>0</v>
      </c>
      <c r="D80" s="336">
        <v>0</v>
      </c>
      <c r="E80" s="337"/>
      <c r="F80" s="336"/>
      <c r="G80" s="336"/>
      <c r="H80" s="337"/>
      <c r="I80" s="337"/>
      <c r="J80" s="111"/>
      <c r="K80" s="111"/>
      <c r="L80" s="375"/>
      <c r="M80" s="380"/>
      <c r="N80" s="92">
        <v>0</v>
      </c>
      <c r="O80" s="92">
        <v>0</v>
      </c>
      <c r="P80" s="92">
        <v>0</v>
      </c>
      <c r="Q80" s="92">
        <v>0</v>
      </c>
      <c r="R80" s="52">
        <f t="shared" si="94"/>
        <v>0</v>
      </c>
      <c r="S80" s="19" t="str">
        <f>IF(R80=I80,"OK","ERROR")</f>
        <v>OK</v>
      </c>
    </row>
    <row r="81" spans="1:20" s="58" customFormat="1" x14ac:dyDescent="0.2">
      <c r="A81" s="54"/>
      <c r="B81" s="55" t="s">
        <v>63</v>
      </c>
      <c r="C81" s="347">
        <f t="shared" ref="C81:I81" si="95">SUM( C77:C80)</f>
        <v>0</v>
      </c>
      <c r="D81" s="347">
        <f t="shared" si="95"/>
        <v>0</v>
      </c>
      <c r="E81" s="347">
        <f t="shared" si="95"/>
        <v>0</v>
      </c>
      <c r="F81" s="347">
        <f t="shared" si="95"/>
        <v>0</v>
      </c>
      <c r="G81" s="347">
        <f t="shared" si="95"/>
        <v>0</v>
      </c>
      <c r="H81" s="347">
        <f t="shared" si="95"/>
        <v>0</v>
      </c>
      <c r="I81" s="347">
        <f t="shared" si="95"/>
        <v>0</v>
      </c>
      <c r="J81" s="112"/>
      <c r="K81" s="112"/>
      <c r="L81" s="371"/>
      <c r="M81" s="381"/>
      <c r="N81" s="382">
        <f>SUM(N77:N80)</f>
        <v>0</v>
      </c>
      <c r="O81" s="382">
        <f t="shared" ref="O81:R81" si="96">SUM(O77:O80)</f>
        <v>0</v>
      </c>
      <c r="P81" s="382">
        <f t="shared" si="96"/>
        <v>0</v>
      </c>
      <c r="Q81" s="382">
        <f t="shared" si="96"/>
        <v>0</v>
      </c>
      <c r="R81" s="382">
        <f t="shared" si="96"/>
        <v>0</v>
      </c>
      <c r="S81" s="57" t="str">
        <f>IF(R81=I81,"OK","ERROR")</f>
        <v>OK</v>
      </c>
    </row>
    <row r="82" spans="1:20" s="66" customFormat="1" x14ac:dyDescent="0.2">
      <c r="A82" s="59"/>
      <c r="B82" s="65"/>
      <c r="C82" s="348"/>
      <c r="D82" s="348"/>
      <c r="E82" s="348"/>
      <c r="F82" s="348"/>
      <c r="G82" s="348"/>
      <c r="H82" s="348"/>
      <c r="I82" s="348"/>
      <c r="J82" s="113"/>
      <c r="K82" s="114"/>
      <c r="L82" s="376"/>
      <c r="M82" s="383"/>
      <c r="N82" s="43"/>
      <c r="O82" s="43"/>
      <c r="P82" s="43"/>
      <c r="Q82" s="43"/>
      <c r="R82" s="52"/>
      <c r="S82" s="19"/>
    </row>
    <row r="83" spans="1:20" s="68" customFormat="1" ht="38.450000000000003" customHeight="1" x14ac:dyDescent="0.2">
      <c r="A83" s="122"/>
      <c r="B83" s="123" t="s">
        <v>205</v>
      </c>
      <c r="C83" s="349">
        <f t="shared" ref="C83:I83" si="97">C81+C74</f>
        <v>0</v>
      </c>
      <c r="D83" s="349">
        <f t="shared" si="97"/>
        <v>0</v>
      </c>
      <c r="E83" s="349">
        <f t="shared" si="97"/>
        <v>0</v>
      </c>
      <c r="F83" s="349">
        <f t="shared" si="97"/>
        <v>0</v>
      </c>
      <c r="G83" s="349">
        <f t="shared" si="97"/>
        <v>0</v>
      </c>
      <c r="H83" s="349">
        <f t="shared" si="97"/>
        <v>0</v>
      </c>
      <c r="I83" s="349">
        <f t="shared" si="97"/>
        <v>0</v>
      </c>
      <c r="J83" s="125"/>
      <c r="K83" s="125"/>
      <c r="L83" s="371"/>
      <c r="M83" s="65" t="s">
        <v>205</v>
      </c>
      <c r="N83" s="67">
        <f>N81+N74</f>
        <v>0</v>
      </c>
      <c r="O83" s="67">
        <f t="shared" ref="O83:R83" si="98">O81+O74</f>
        <v>0</v>
      </c>
      <c r="P83" s="67">
        <f t="shared" si="98"/>
        <v>0</v>
      </c>
      <c r="Q83" s="67">
        <f t="shared" si="98"/>
        <v>0</v>
      </c>
      <c r="R83" s="67">
        <f t="shared" si="98"/>
        <v>0</v>
      </c>
      <c r="S83" s="19" t="str">
        <f>IF(R83=I83,"OK","ERROR")</f>
        <v>OK</v>
      </c>
    </row>
    <row r="84" spans="1:20" s="68" customFormat="1" ht="24.6" customHeight="1" x14ac:dyDescent="0.2">
      <c r="A84" s="356"/>
      <c r="B84" s="65" t="str">
        <f>K78</f>
        <v>Cheltuieli indirecte conform art. 54 lit.a RDC 1060/2023</v>
      </c>
      <c r="C84" s="350">
        <f>C29+C32+C33+C35+C68+C78</f>
        <v>0</v>
      </c>
      <c r="D84" s="350">
        <f t="shared" ref="D84:I84" si="99">D29+D32+D33+D35+D68+D78</f>
        <v>0</v>
      </c>
      <c r="E84" s="350">
        <f t="shared" si="99"/>
        <v>0</v>
      </c>
      <c r="F84" s="350">
        <f t="shared" si="99"/>
        <v>0</v>
      </c>
      <c r="G84" s="350">
        <f t="shared" si="99"/>
        <v>0</v>
      </c>
      <c r="H84" s="350">
        <f t="shared" si="99"/>
        <v>0</v>
      </c>
      <c r="I84" s="350">
        <f t="shared" si="99"/>
        <v>0</v>
      </c>
      <c r="J84" s="278" t="str">
        <f>IF(E84&gt;SUM(SUM(E10+E13+E41-E35-E33-E32-E29+E56+E69-E68+E73+E77)*Instructiuni!F20),"!!! Atentie prag","")</f>
        <v/>
      </c>
      <c r="K84" s="296"/>
      <c r="L84" s="371"/>
      <c r="M84" s="65" t="str">
        <f>B84</f>
        <v>Cheltuieli indirecte conform art. 54 lit.a RDC 1060/2023</v>
      </c>
      <c r="N84" s="350">
        <f>N29+N32+N33+N35+N68+N78</f>
        <v>0</v>
      </c>
      <c r="O84" s="350">
        <f t="shared" ref="O84:R84" si="100">O29+O32+O33+O35+O68+O78</f>
        <v>0</v>
      </c>
      <c r="P84" s="350">
        <f t="shared" si="100"/>
        <v>0</v>
      </c>
      <c r="Q84" s="350">
        <f t="shared" si="100"/>
        <v>0</v>
      </c>
      <c r="R84" s="350">
        <f t="shared" si="100"/>
        <v>0</v>
      </c>
      <c r="S84" s="19"/>
    </row>
    <row r="85" spans="1:20" s="68" customFormat="1" ht="31.15" customHeight="1" x14ac:dyDescent="0.2">
      <c r="A85" s="356"/>
      <c r="B85" s="65" t="s">
        <v>492</v>
      </c>
      <c r="C85" s="350">
        <f>C44+C46+C48+C51+C53+C55</f>
        <v>0</v>
      </c>
      <c r="D85" s="350">
        <f t="shared" ref="D85:H85" si="101">D44+D46+D48+D51+D53+D55</f>
        <v>0</v>
      </c>
      <c r="E85" s="350">
        <f t="shared" si="101"/>
        <v>0</v>
      </c>
      <c r="F85" s="350">
        <f t="shared" si="101"/>
        <v>0</v>
      </c>
      <c r="G85" s="350">
        <f t="shared" si="101"/>
        <v>0</v>
      </c>
      <c r="H85" s="350">
        <f t="shared" si="101"/>
        <v>0</v>
      </c>
      <c r="I85" s="350">
        <f>I44+I46+I48+I51+I53+I55</f>
        <v>0</v>
      </c>
      <c r="J85" s="278" t="str">
        <f>IF(E85&gt;SUM(SUM(E10+E13+E43-E44+E45-E46+E47-E48+E49-E51+E52-E53+E54-E55+E73+E59)*Instructiuni!F14),"!!! Atentie prag","")</f>
        <v/>
      </c>
      <c r="K85" s="277"/>
      <c r="L85" s="371"/>
      <c r="M85" s="65" t="str">
        <f>B85</f>
        <v>Cheltuieli auxiliare investiției de bază</v>
      </c>
      <c r="N85" s="350">
        <f>N44+N46+N48+N51+N53+N55</f>
        <v>0</v>
      </c>
      <c r="O85" s="350">
        <f t="shared" ref="O85:R85" si="102">O44+O46+O48+O51+O53+O55</f>
        <v>0</v>
      </c>
      <c r="P85" s="350">
        <f t="shared" si="102"/>
        <v>0</v>
      </c>
      <c r="Q85" s="350">
        <f t="shared" si="102"/>
        <v>0</v>
      </c>
      <c r="R85" s="350">
        <f t="shared" si="102"/>
        <v>0</v>
      </c>
      <c r="S85" s="19"/>
    </row>
    <row r="86" spans="1:20" s="68" customFormat="1" ht="31.15" customHeight="1" x14ac:dyDescent="0.2">
      <c r="A86" s="132"/>
      <c r="B86" s="325"/>
      <c r="C86" s="326"/>
      <c r="D86" s="327"/>
      <c r="E86" s="327"/>
      <c r="F86" s="327"/>
      <c r="G86" s="327"/>
      <c r="H86" s="327"/>
      <c r="I86" s="327"/>
      <c r="J86" s="115"/>
      <c r="K86" s="328"/>
      <c r="L86" s="371"/>
      <c r="M86" s="260"/>
      <c r="N86" s="172"/>
      <c r="O86" s="173"/>
      <c r="P86" s="173"/>
      <c r="Q86" s="173"/>
      <c r="R86" s="173"/>
      <c r="S86" s="19"/>
    </row>
    <row r="87" spans="1:20" ht="33" customHeight="1" x14ac:dyDescent="0.2">
      <c r="A87" s="69" t="s">
        <v>32</v>
      </c>
      <c r="B87" s="275" t="s">
        <v>11</v>
      </c>
      <c r="C87" s="276" t="s">
        <v>29</v>
      </c>
      <c r="D87" s="70"/>
      <c r="E87" s="70"/>
      <c r="F87" s="70"/>
      <c r="G87" s="70"/>
      <c r="H87" s="71"/>
      <c r="I87" s="70"/>
      <c r="J87" s="115"/>
      <c r="K87" s="115"/>
      <c r="L87" s="368"/>
      <c r="M87" s="384" t="s">
        <v>233</v>
      </c>
      <c r="N87" s="174" t="e">
        <f>N83/$I$83</f>
        <v>#DIV/0!</v>
      </c>
      <c r="O87" s="174" t="e">
        <f>O83/$I$83</f>
        <v>#DIV/0!</v>
      </c>
      <c r="P87" s="174" t="e">
        <f>P83/$I$83</f>
        <v>#DIV/0!</v>
      </c>
      <c r="Q87" s="174" t="e">
        <f>Q83/$I$83</f>
        <v>#DIV/0!</v>
      </c>
      <c r="R87" s="174" t="e">
        <f>SUM(N87:Q87)</f>
        <v>#DIV/0!</v>
      </c>
      <c r="S87" s="19"/>
      <c r="T87" s="64"/>
    </row>
    <row r="88" spans="1:20" ht="34.15" customHeight="1" x14ac:dyDescent="0.2">
      <c r="A88" s="72" t="s">
        <v>12</v>
      </c>
      <c r="B88" s="46" t="s">
        <v>13</v>
      </c>
      <c r="C88" s="73">
        <f>I83</f>
        <v>0</v>
      </c>
      <c r="F88" s="22"/>
      <c r="G88" s="22"/>
      <c r="H88" s="24"/>
      <c r="I88" s="25"/>
      <c r="J88" s="116"/>
      <c r="K88" s="115"/>
      <c r="L88" s="368"/>
      <c r="M88" s="384" t="s">
        <v>69</v>
      </c>
      <c r="N88" s="385">
        <f>N83-N90</f>
        <v>0</v>
      </c>
      <c r="O88" s="385">
        <f>O83-O90</f>
        <v>0</v>
      </c>
      <c r="P88" s="385">
        <f>P83-P90</f>
        <v>0</v>
      </c>
      <c r="Q88" s="385">
        <f>Q83-Q90</f>
        <v>0</v>
      </c>
      <c r="R88" s="175">
        <f t="shared" ref="R88:R91" si="103">SUM(N88:Q88)</f>
        <v>0</v>
      </c>
      <c r="S88" s="19"/>
      <c r="T88" s="64"/>
    </row>
    <row r="89" spans="1:20" ht="24" x14ac:dyDescent="0.2">
      <c r="A89" s="72" t="s">
        <v>33</v>
      </c>
      <c r="B89" s="40" t="s">
        <v>38</v>
      </c>
      <c r="C89" s="41">
        <f>H83</f>
        <v>0</v>
      </c>
      <c r="D89" s="115" t="str">
        <f>IF(C89&gt;300000*Instructiuni!H39,"!!! Atentie prag valoare  minima eligibila ","")</f>
        <v/>
      </c>
      <c r="E89" s="406"/>
      <c r="F89" s="22"/>
      <c r="G89" s="22"/>
      <c r="H89" s="22"/>
      <c r="I89" s="70"/>
      <c r="J89" s="115"/>
      <c r="K89" s="115"/>
      <c r="L89" s="368"/>
      <c r="M89" s="384" t="s">
        <v>206</v>
      </c>
      <c r="N89" s="174" t="e">
        <f>N88/$E$83</f>
        <v>#DIV/0!</v>
      </c>
      <c r="O89" s="174" t="e">
        <f>O88/$E$83</f>
        <v>#DIV/0!</v>
      </c>
      <c r="P89" s="174" t="e">
        <f>P88/$E$83</f>
        <v>#DIV/0!</v>
      </c>
      <c r="Q89" s="174" t="e">
        <f>Q88/$E$83</f>
        <v>#DIV/0!</v>
      </c>
      <c r="R89" s="174" t="e">
        <f>SUM(N89:Q89)</f>
        <v>#DIV/0!</v>
      </c>
      <c r="S89" s="19"/>
      <c r="T89" s="64"/>
    </row>
    <row r="90" spans="1:20" ht="30.6" customHeight="1" x14ac:dyDescent="0.2">
      <c r="A90" s="72" t="s">
        <v>34</v>
      </c>
      <c r="B90" s="40" t="s">
        <v>14</v>
      </c>
      <c r="C90" s="41">
        <f>E83</f>
        <v>0</v>
      </c>
      <c r="D90" s="115" t="str">
        <f>IF(C90&gt;4000000*Instructiuni!H39,"!!! Atentie prag valoare  maxima eligibila ","")</f>
        <v/>
      </c>
      <c r="E90" s="406"/>
      <c r="F90" s="22"/>
      <c r="G90" s="22"/>
      <c r="H90" s="22"/>
      <c r="I90" s="74"/>
      <c r="J90" s="115"/>
      <c r="K90" s="115"/>
      <c r="L90" s="368"/>
      <c r="M90" s="384" t="s">
        <v>70</v>
      </c>
      <c r="N90" s="93"/>
      <c r="O90" s="93"/>
      <c r="P90" s="93"/>
      <c r="Q90" s="93"/>
      <c r="R90" s="175">
        <f t="shared" si="103"/>
        <v>0</v>
      </c>
      <c r="S90" s="19"/>
      <c r="T90" s="87"/>
    </row>
    <row r="91" spans="1:20" ht="19.899999999999999" customHeight="1" x14ac:dyDescent="0.2">
      <c r="A91" s="72" t="s">
        <v>15</v>
      </c>
      <c r="B91" s="46" t="s">
        <v>16</v>
      </c>
      <c r="C91" s="73" t="e">
        <f>SUM(C92:C94)</f>
        <v>#VALUE!</v>
      </c>
      <c r="D91" s="468"/>
      <c r="E91" s="469"/>
      <c r="F91" s="469"/>
      <c r="G91" s="469"/>
      <c r="H91" s="469"/>
      <c r="I91" s="70"/>
      <c r="J91" s="115"/>
      <c r="K91" s="115"/>
      <c r="L91" s="368"/>
      <c r="M91" s="384" t="s">
        <v>390</v>
      </c>
      <c r="N91" s="93"/>
      <c r="O91" s="93"/>
      <c r="P91" s="93"/>
      <c r="Q91" s="93"/>
      <c r="R91" s="175">
        <f t="shared" si="103"/>
        <v>0</v>
      </c>
      <c r="S91" s="19"/>
      <c r="T91" s="64"/>
    </row>
    <row r="92" spans="1:20" ht="24" x14ac:dyDescent="0.2">
      <c r="A92" s="72" t="s">
        <v>35</v>
      </c>
      <c r="B92" s="40" t="s">
        <v>17</v>
      </c>
      <c r="C92" s="75" t="e">
        <f>SUMIF(A98:A100,D93,F98:F100)</f>
        <v>#VALUE!</v>
      </c>
      <c r="D92" s="76" t="s">
        <v>124</v>
      </c>
      <c r="E92" s="77"/>
      <c r="F92" s="466"/>
      <c r="G92" s="466"/>
      <c r="H92" s="466"/>
      <c r="I92" s="466"/>
      <c r="J92" s="466"/>
      <c r="K92" s="117"/>
      <c r="M92" s="386" t="s">
        <v>16</v>
      </c>
      <c r="N92" s="280" t="e">
        <f>N93+N94+N95</f>
        <v>#DIV/0!</v>
      </c>
      <c r="O92" s="280" t="e">
        <f t="shared" ref="O92:Q92" si="104">O93+O94+O95</f>
        <v>#DIV/0!</v>
      </c>
      <c r="P92" s="280" t="e">
        <f t="shared" si="104"/>
        <v>#DIV/0!</v>
      </c>
      <c r="Q92" s="280" t="e">
        <f t="shared" si="104"/>
        <v>#DIV/0!</v>
      </c>
      <c r="R92" s="257" t="e">
        <f>SUM(N92:Q92)</f>
        <v>#DIV/0!</v>
      </c>
      <c r="S92" s="19"/>
      <c r="T92" s="64"/>
    </row>
    <row r="93" spans="1:20" ht="24" x14ac:dyDescent="0.2">
      <c r="A93" s="72" t="s">
        <v>36</v>
      </c>
      <c r="B93" s="40" t="s">
        <v>107</v>
      </c>
      <c r="C93" s="78" t="e">
        <f>C90-'Funding Gap'!D96</f>
        <v>#VALUE!</v>
      </c>
      <c r="D93" s="295">
        <v>1</v>
      </c>
      <c r="E93" s="77"/>
      <c r="F93" s="466"/>
      <c r="G93" s="466"/>
      <c r="H93" s="466"/>
      <c r="I93" s="466"/>
      <c r="J93" s="466"/>
      <c r="K93" s="117"/>
      <c r="M93" s="386" t="s">
        <v>17</v>
      </c>
      <c r="N93" s="280" t="e">
        <f>N89*$C$92</f>
        <v>#DIV/0!</v>
      </c>
      <c r="O93" s="280" t="e">
        <f>O89*$C$92</f>
        <v>#DIV/0!</v>
      </c>
      <c r="P93" s="280" t="e">
        <f>P89*$C$92</f>
        <v>#DIV/0!</v>
      </c>
      <c r="Q93" s="280" t="e">
        <f>Q89*$C$92</f>
        <v>#DIV/0!</v>
      </c>
      <c r="R93" s="257" t="e">
        <f t="shared" ref="R93:R101" si="105">SUM(N93:Q93)</f>
        <v>#DIV/0!</v>
      </c>
      <c r="S93" s="19"/>
      <c r="T93" s="64"/>
    </row>
    <row r="94" spans="1:20" ht="39.6" customHeight="1" x14ac:dyDescent="0.2">
      <c r="A94" s="72" t="s">
        <v>122</v>
      </c>
      <c r="B94" s="40" t="s">
        <v>37</v>
      </c>
      <c r="C94" s="41">
        <f>H83</f>
        <v>0</v>
      </c>
      <c r="D94" s="70"/>
      <c r="E94" s="77"/>
      <c r="F94" s="467"/>
      <c r="G94" s="467"/>
      <c r="H94" s="467"/>
      <c r="I94" s="467"/>
      <c r="J94" s="467"/>
      <c r="K94" s="117"/>
      <c r="M94" s="386" t="s">
        <v>107</v>
      </c>
      <c r="N94" s="280" t="e">
        <f>N89*$C$93</f>
        <v>#DIV/0!</v>
      </c>
      <c r="O94" s="280" t="e">
        <f>O89*$C$93</f>
        <v>#DIV/0!</v>
      </c>
      <c r="P94" s="280" t="e">
        <f>P89*$C$93</f>
        <v>#DIV/0!</v>
      </c>
      <c r="Q94" s="280" t="e">
        <f>Q89*$C$93</f>
        <v>#DIV/0!</v>
      </c>
      <c r="R94" s="257" t="e">
        <f t="shared" si="105"/>
        <v>#DIV/0!</v>
      </c>
      <c r="S94" s="19"/>
      <c r="T94" s="64"/>
    </row>
    <row r="95" spans="1:20" ht="23.45" customHeight="1" x14ac:dyDescent="0.2">
      <c r="A95" s="72" t="s">
        <v>10</v>
      </c>
      <c r="B95" s="46" t="s">
        <v>18</v>
      </c>
      <c r="C95" s="73" t="e">
        <f>C88-C91</f>
        <v>#VALUE!</v>
      </c>
      <c r="D95" s="79"/>
      <c r="E95" s="79"/>
      <c r="F95" s="79"/>
      <c r="G95" s="79"/>
      <c r="H95" s="79"/>
      <c r="I95" s="79"/>
      <c r="J95" s="116"/>
      <c r="K95" s="115"/>
      <c r="L95" s="368"/>
      <c r="M95" s="386" t="s">
        <v>37</v>
      </c>
      <c r="N95" s="280">
        <f>N90</f>
        <v>0</v>
      </c>
      <c r="O95" s="280">
        <f>O90</f>
        <v>0</v>
      </c>
      <c r="P95" s="280">
        <f>P90</f>
        <v>0</v>
      </c>
      <c r="Q95" s="280">
        <f>Q90</f>
        <v>0</v>
      </c>
      <c r="R95" s="257">
        <f t="shared" si="105"/>
        <v>0</v>
      </c>
      <c r="S95" s="19"/>
      <c r="T95" s="64"/>
    </row>
    <row r="96" spans="1:20" ht="36" x14ac:dyDescent="0.2">
      <c r="A96" s="128"/>
      <c r="B96" s="129"/>
      <c r="C96" s="130"/>
      <c r="D96" s="79"/>
      <c r="E96" s="79"/>
      <c r="F96" s="79"/>
      <c r="G96" s="79"/>
      <c r="H96" s="79"/>
      <c r="I96" s="79"/>
      <c r="J96" s="116"/>
      <c r="K96" s="115"/>
      <c r="L96" s="368"/>
      <c r="M96" s="386" t="s">
        <v>18</v>
      </c>
      <c r="N96" s="280" t="str">
        <f>IFERROR($C$95*$N$89,"")</f>
        <v/>
      </c>
      <c r="O96" s="280" t="str">
        <f>IFERROR($C$95*$O$89,"")</f>
        <v/>
      </c>
      <c r="P96" s="280" t="str">
        <f>IFERROR($C$95*$P$89,"")</f>
        <v/>
      </c>
      <c r="Q96" s="280" t="str">
        <f>IFERROR($C$95*$Q$89,"")</f>
        <v/>
      </c>
      <c r="R96" s="257">
        <f>SUM(N96:Q96)</f>
        <v>0</v>
      </c>
      <c r="S96" s="387" t="e">
        <f>R96-C95</f>
        <v>#VALUE!</v>
      </c>
      <c r="T96" s="64"/>
    </row>
    <row r="97" spans="1:20" ht="60" x14ac:dyDescent="0.2">
      <c r="A97" s="131" t="s">
        <v>124</v>
      </c>
      <c r="B97" s="40" t="s">
        <v>73</v>
      </c>
      <c r="C97" s="80" t="s">
        <v>74</v>
      </c>
      <c r="D97" s="81" t="s">
        <v>75</v>
      </c>
      <c r="E97" s="81" t="s">
        <v>123</v>
      </c>
      <c r="F97" s="81" t="s">
        <v>17</v>
      </c>
      <c r="G97" s="79"/>
      <c r="H97" s="82"/>
      <c r="I97" s="79"/>
      <c r="M97" s="386" t="s">
        <v>235</v>
      </c>
      <c r="N97" s="281" t="e">
        <f>ROUND(N92,2)</f>
        <v>#DIV/0!</v>
      </c>
      <c r="O97" s="281" t="e">
        <f>ROUND(O92,2)</f>
        <v>#DIV/0!</v>
      </c>
      <c r="P97" s="281" t="e">
        <f>ROUND(P92,2)</f>
        <v>#DIV/0!</v>
      </c>
      <c r="Q97" s="281" t="e">
        <f>ROUND(Q92,2)</f>
        <v>#DIV/0!</v>
      </c>
      <c r="R97" s="257" t="e">
        <f t="shared" si="105"/>
        <v>#DIV/0!</v>
      </c>
      <c r="S97" s="19"/>
      <c r="T97" s="64"/>
    </row>
    <row r="98" spans="1:20" ht="95.45" customHeight="1" x14ac:dyDescent="0.2">
      <c r="A98" s="39" t="s">
        <v>42</v>
      </c>
      <c r="B98" s="329" t="s">
        <v>734</v>
      </c>
      <c r="C98" s="38"/>
      <c r="D98" s="324">
        <f>ROUNDUP(E83,2)</f>
        <v>0</v>
      </c>
      <c r="E98" s="83">
        <v>0.02</v>
      </c>
      <c r="F98" s="84" t="e">
        <f>'Funding Gap'!D96*Buget_cerere!E98</f>
        <v>#VALUE!</v>
      </c>
      <c r="G98" s="85"/>
      <c r="H98" s="79"/>
      <c r="I98" s="85"/>
      <c r="M98" s="386" t="s">
        <v>237</v>
      </c>
      <c r="N98" s="282"/>
      <c r="O98" s="93"/>
      <c r="P98" s="93"/>
      <c r="Q98" s="93"/>
      <c r="R98" s="257">
        <f t="shared" si="105"/>
        <v>0</v>
      </c>
      <c r="S98" s="19"/>
      <c r="T98" s="64"/>
    </row>
    <row r="99" spans="1:20" ht="49.9" customHeight="1" x14ac:dyDescent="0.2">
      <c r="A99" s="393"/>
      <c r="B99" s="473" t="s">
        <v>735</v>
      </c>
      <c r="C99" s="473"/>
      <c r="D99" s="473"/>
      <c r="E99" s="473"/>
      <c r="F99" s="474"/>
      <c r="G99" s="86"/>
      <c r="H99" s="79"/>
      <c r="I99" s="85"/>
      <c r="M99" s="386" t="s">
        <v>236</v>
      </c>
      <c r="N99" s="283" t="e">
        <f>ROUND(N94,2)</f>
        <v>#DIV/0!</v>
      </c>
      <c r="O99" s="283" t="e">
        <f>ROUND(O94,2)</f>
        <v>#DIV/0!</v>
      </c>
      <c r="P99" s="283" t="e">
        <f>ROUND(P94,2)</f>
        <v>#DIV/0!</v>
      </c>
      <c r="Q99" s="283" t="e">
        <f>ROUND(Q94,2)</f>
        <v>#DIV/0!</v>
      </c>
      <c r="R99" s="257" t="e">
        <f>SUM(N99:Q99)</f>
        <v>#DIV/0!</v>
      </c>
      <c r="S99" s="19"/>
      <c r="T99" s="64"/>
    </row>
    <row r="100" spans="1:20" ht="27.6" customHeight="1" x14ac:dyDescent="0.2">
      <c r="A100" s="394"/>
      <c r="B100" s="475" t="s">
        <v>726</v>
      </c>
      <c r="C100" s="475"/>
      <c r="D100" s="475"/>
      <c r="E100" s="475"/>
      <c r="F100" s="476"/>
      <c r="G100" s="86"/>
      <c r="H100" s="70"/>
      <c r="I100" s="86"/>
      <c r="J100" s="119"/>
      <c r="K100" s="120"/>
      <c r="L100" s="330"/>
      <c r="M100" s="386" t="s">
        <v>238</v>
      </c>
      <c r="N100" s="282">
        <v>0</v>
      </c>
      <c r="O100" s="284">
        <v>0</v>
      </c>
      <c r="P100" s="284">
        <v>0</v>
      </c>
      <c r="Q100" s="284">
        <v>0</v>
      </c>
      <c r="R100" s="257">
        <f t="shared" si="105"/>
        <v>0</v>
      </c>
      <c r="S100" s="19"/>
      <c r="T100" s="64"/>
    </row>
    <row r="101" spans="1:20" ht="40.9" customHeight="1" x14ac:dyDescent="0.2">
      <c r="A101" s="462"/>
      <c r="B101" s="475" t="s">
        <v>727</v>
      </c>
      <c r="C101" s="475"/>
      <c r="D101" s="475"/>
      <c r="E101" s="475"/>
      <c r="F101" s="476"/>
      <c r="G101" s="86"/>
      <c r="H101" s="70"/>
      <c r="I101" s="71"/>
      <c r="J101" s="121"/>
      <c r="K101" s="120"/>
      <c r="L101" s="330"/>
      <c r="M101" s="388"/>
      <c r="N101" s="94" t="e">
        <f>IF(N97=(N98+N99+N100),"OK","ERROR")</f>
        <v>#DIV/0!</v>
      </c>
      <c r="O101" s="94" t="e">
        <f t="shared" ref="O101:Q101" si="106">IF(O97=(O98+O99+O100),"OK","ERROR")</f>
        <v>#DIV/0!</v>
      </c>
      <c r="P101" s="94" t="e">
        <f t="shared" si="106"/>
        <v>#DIV/0!</v>
      </c>
      <c r="Q101" s="94" t="e">
        <f t="shared" si="106"/>
        <v>#DIV/0!</v>
      </c>
      <c r="R101" s="175" t="e">
        <f t="shared" si="105"/>
        <v>#DIV/0!</v>
      </c>
      <c r="S101" s="19"/>
      <c r="T101" s="64"/>
    </row>
    <row r="102" spans="1:20" s="163" customFormat="1" x14ac:dyDescent="0.2">
      <c r="A102" s="463"/>
      <c r="B102" s="472"/>
      <c r="C102" s="472"/>
      <c r="D102" s="472"/>
      <c r="E102" s="401"/>
      <c r="F102" s="402"/>
      <c r="G102" s="86"/>
      <c r="H102" s="71"/>
      <c r="I102" s="71"/>
      <c r="J102" s="403"/>
      <c r="K102" s="120"/>
      <c r="L102" s="399"/>
      <c r="M102" s="167"/>
      <c r="N102" s="400"/>
      <c r="O102" s="400"/>
      <c r="P102" s="400"/>
      <c r="Q102" s="400"/>
      <c r="R102" s="285"/>
      <c r="S102" s="286"/>
      <c r="T102" s="170"/>
    </row>
    <row r="103" spans="1:20" s="422" customFormat="1" ht="16.149999999999999" hidden="1" customHeight="1" x14ac:dyDescent="0.2">
      <c r="A103" s="412"/>
      <c r="B103" s="413"/>
      <c r="C103" s="70"/>
      <c r="D103" s="70"/>
      <c r="E103" s="70"/>
      <c r="F103" s="70"/>
      <c r="G103" s="70"/>
      <c r="H103" s="70"/>
      <c r="I103" s="70"/>
      <c r="J103" s="414"/>
      <c r="K103" s="415"/>
      <c r="L103" s="416"/>
      <c r="M103" s="417"/>
      <c r="N103" s="418">
        <f>N83-N91-N67</f>
        <v>0</v>
      </c>
      <c r="O103" s="418">
        <f t="shared" ref="O103:Q103" si="107">O83-O91-O67</f>
        <v>0</v>
      </c>
      <c r="P103" s="418">
        <f t="shared" si="107"/>
        <v>0</v>
      </c>
      <c r="Q103" s="418">
        <f t="shared" si="107"/>
        <v>0</v>
      </c>
      <c r="R103" s="419"/>
      <c r="S103" s="420"/>
      <c r="T103" s="421"/>
    </row>
    <row r="104" spans="1:20" s="163" customFormat="1" x14ac:dyDescent="0.2">
      <c r="A104" s="398"/>
      <c r="B104" s="404"/>
      <c r="C104" s="71"/>
      <c r="D104" s="71"/>
      <c r="E104" s="71"/>
      <c r="F104" s="71"/>
      <c r="G104" s="71"/>
      <c r="H104" s="71"/>
      <c r="I104" s="71"/>
      <c r="J104" s="121"/>
      <c r="K104" s="120"/>
      <c r="L104" s="399"/>
      <c r="M104" s="167"/>
      <c r="N104" s="287"/>
      <c r="O104" s="287"/>
      <c r="P104" s="287"/>
      <c r="Q104" s="287"/>
      <c r="R104" s="285"/>
      <c r="S104" s="286"/>
      <c r="T104" s="170"/>
    </row>
    <row r="105" spans="1:20" s="163" customFormat="1" x14ac:dyDescent="0.2">
      <c r="A105" s="398"/>
      <c r="B105" s="404"/>
      <c r="C105" s="71"/>
      <c r="D105" s="71"/>
      <c r="E105" s="71"/>
      <c r="F105" s="71"/>
      <c r="G105" s="71"/>
      <c r="H105" s="71"/>
      <c r="I105" s="71"/>
      <c r="J105" s="403"/>
      <c r="K105" s="403"/>
      <c r="L105" s="167"/>
      <c r="M105" s="167"/>
      <c r="N105" s="288"/>
      <c r="O105" s="288"/>
      <c r="P105" s="288"/>
      <c r="Q105" s="288"/>
      <c r="R105" s="288"/>
    </row>
    <row r="106" spans="1:20" s="163" customFormat="1" x14ac:dyDescent="0.2">
      <c r="A106" s="398"/>
      <c r="B106" s="404"/>
      <c r="C106" s="71"/>
      <c r="D106" s="71"/>
      <c r="E106" s="71"/>
      <c r="F106" s="71"/>
      <c r="G106" s="71"/>
      <c r="H106" s="71"/>
      <c r="I106" s="71"/>
      <c r="J106" s="403"/>
      <c r="K106" s="403"/>
      <c r="L106" s="167"/>
      <c r="M106" s="167"/>
      <c r="N106" s="288"/>
      <c r="O106" s="288"/>
      <c r="P106" s="288"/>
      <c r="Q106" s="288"/>
      <c r="R106" s="288"/>
    </row>
    <row r="107" spans="1:20" x14ac:dyDescent="0.2">
      <c r="N107" s="288"/>
      <c r="O107" s="288"/>
      <c r="P107" s="288"/>
      <c r="Q107" s="288"/>
      <c r="R107" s="288"/>
      <c r="S107" s="163"/>
      <c r="T107" s="163"/>
    </row>
    <row r="108" spans="1:20" x14ac:dyDescent="0.2">
      <c r="N108" s="288"/>
      <c r="O108" s="288"/>
      <c r="P108" s="288"/>
      <c r="Q108" s="288"/>
      <c r="R108" s="288"/>
      <c r="S108" s="163"/>
      <c r="T108" s="163"/>
    </row>
    <row r="109" spans="1:20" x14ac:dyDescent="0.2">
      <c r="N109" s="288"/>
      <c r="O109" s="288"/>
      <c r="P109" s="288"/>
      <c r="Q109" s="288"/>
      <c r="R109" s="288"/>
      <c r="S109" s="163"/>
      <c r="T109" s="163"/>
    </row>
  </sheetData>
  <sheetProtection algorithmName="SHA-512" hashValue="xy3mMP9IBTio6ocnBmrorw/syk7g7nGj+VCIrAZU96xXLfTeJVXnwqmiWFhuwGylEtYgW1bvFS0iMXwipARsYg==" saltValue="zWRmhxInb72cFubhX/lbOQ==" spinCount="100000" sheet="1" formatColumns="0"/>
  <mergeCells count="33">
    <mergeCell ref="B14:K14"/>
    <mergeCell ref="B11:I11"/>
    <mergeCell ref="M76:R76"/>
    <mergeCell ref="B70:I70"/>
    <mergeCell ref="M11:R11"/>
    <mergeCell ref="M14:R14"/>
    <mergeCell ref="M42:Q42"/>
    <mergeCell ref="M57:R57"/>
    <mergeCell ref="M70:R70"/>
    <mergeCell ref="N1:S2"/>
    <mergeCell ref="A1:K1"/>
    <mergeCell ref="C3:D3"/>
    <mergeCell ref="F3:G3"/>
    <mergeCell ref="B5:I5"/>
    <mergeCell ref="A3:A4"/>
    <mergeCell ref="M5:S5"/>
    <mergeCell ref="E3:E4"/>
    <mergeCell ref="H3:H4"/>
    <mergeCell ref="I3:I4"/>
    <mergeCell ref="B3:B4"/>
    <mergeCell ref="A101:A102"/>
    <mergeCell ref="B42:I42"/>
    <mergeCell ref="B57:I57"/>
    <mergeCell ref="F92:J92"/>
    <mergeCell ref="F93:J93"/>
    <mergeCell ref="F94:J94"/>
    <mergeCell ref="D91:H91"/>
    <mergeCell ref="B76:I76"/>
    <mergeCell ref="A50:A51"/>
    <mergeCell ref="B102:D102"/>
    <mergeCell ref="B99:F99"/>
    <mergeCell ref="B100:F100"/>
    <mergeCell ref="B101:F101"/>
  </mergeCells>
  <phoneticPr fontId="11" type="noConversion"/>
  <conditionalFormatting sqref="N101:Q101">
    <cfRule type="cellIs" dxfId="6" priority="2" operator="equal">
      <formula>"error"</formula>
    </cfRule>
  </conditionalFormatting>
  <conditionalFormatting sqref="R77:R80">
    <cfRule type="cellIs" dxfId="5" priority="1" operator="equal">
      <formula>"error"</formula>
    </cfRule>
  </conditionalFormatting>
  <conditionalFormatting sqref="R6:S9">
    <cfRule type="cellIs" dxfId="4" priority="5" operator="equal">
      <formula>"error"</formula>
    </cfRule>
  </conditionalFormatting>
  <conditionalFormatting sqref="S10:S11 R12:S12 S13:S15 R16:S29 S30:S31 R32:S35 S36:S37 R38:S40 S41 R42:S55 S56:S58 R59:S60 S61 R62:S68 S69:S70 R71:S72 S73:S81 R82:S82 S83:S101 R102:S104">
    <cfRule type="cellIs" dxfId="3"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95"/>
  <sheetViews>
    <sheetView topLeftCell="A33" workbookViewId="0">
      <selection activeCell="K21" sqref="K21"/>
    </sheetView>
  </sheetViews>
  <sheetFormatPr defaultColWidth="8.85546875" defaultRowHeight="12" x14ac:dyDescent="0.2"/>
  <cols>
    <col min="1" max="1" width="12.140625" style="2" customWidth="1"/>
    <col min="2" max="2" width="26.140625" style="140" customWidth="1"/>
    <col min="3" max="3" width="15.28515625" style="137" customWidth="1"/>
    <col min="4" max="4" width="16" style="137" customWidth="1"/>
    <col min="5" max="5" width="18.28515625" style="137" customWidth="1"/>
    <col min="6" max="6" width="12.85546875" style="137" customWidth="1"/>
    <col min="7" max="7" width="17.42578125" style="137" customWidth="1"/>
    <col min="8" max="8" width="14.5703125" style="137" customWidth="1"/>
    <col min="9" max="9" width="13.28515625" style="137" customWidth="1"/>
    <col min="10" max="16384" width="8.85546875" style="137"/>
  </cols>
  <sheetData>
    <row r="1" spans="1:9" x14ac:dyDescent="0.2">
      <c r="A1" s="490" t="s">
        <v>363</v>
      </c>
      <c r="B1" s="491" t="s">
        <v>364</v>
      </c>
      <c r="C1" s="489" t="s">
        <v>3</v>
      </c>
      <c r="D1" s="489"/>
      <c r="E1" s="489" t="s">
        <v>30</v>
      </c>
      <c r="F1" s="489" t="s">
        <v>4</v>
      </c>
      <c r="G1" s="489"/>
      <c r="H1" s="489" t="s">
        <v>31</v>
      </c>
      <c r="I1" s="489" t="s">
        <v>0</v>
      </c>
    </row>
    <row r="2" spans="1:9" ht="60" x14ac:dyDescent="0.2">
      <c r="A2" s="490"/>
      <c r="B2" s="491"/>
      <c r="C2" s="136" t="s">
        <v>39</v>
      </c>
      <c r="D2" s="136" t="s">
        <v>150</v>
      </c>
      <c r="E2" s="489"/>
      <c r="F2" s="136" t="s">
        <v>40</v>
      </c>
      <c r="G2" s="136" t="s">
        <v>41</v>
      </c>
      <c r="H2" s="489"/>
      <c r="I2" s="489"/>
    </row>
    <row r="3" spans="1:9" ht="26.45" customHeight="1" x14ac:dyDescent="0.2">
      <c r="A3" s="492" t="s">
        <v>248</v>
      </c>
      <c r="B3" s="141" t="s">
        <v>327</v>
      </c>
      <c r="C3" s="138">
        <f>Buget_cerere!C6</f>
        <v>0</v>
      </c>
      <c r="D3" s="138">
        <f>Buget_cerere!D6</f>
        <v>0</v>
      </c>
      <c r="E3" s="138">
        <f>Buget_cerere!E6</f>
        <v>0</v>
      </c>
      <c r="F3" s="138">
        <f>Buget_cerere!F6</f>
        <v>0</v>
      </c>
      <c r="G3" s="138">
        <f>Buget_cerere!G6</f>
        <v>0</v>
      </c>
      <c r="H3" s="138">
        <f>Buget_cerere!H6</f>
        <v>0</v>
      </c>
      <c r="I3" s="138">
        <f>Buget_cerere!I6</f>
        <v>0</v>
      </c>
    </row>
    <row r="4" spans="1:9" ht="48" x14ac:dyDescent="0.2">
      <c r="A4" s="492"/>
      <c r="B4" s="141" t="s">
        <v>271</v>
      </c>
      <c r="C4" s="138">
        <f>Buget_cerere!C49</f>
        <v>0</v>
      </c>
      <c r="D4" s="138">
        <f>Buget_cerere!D49</f>
        <v>0</v>
      </c>
      <c r="E4" s="138">
        <f>Buget_cerere!E49</f>
        <v>0</v>
      </c>
      <c r="F4" s="138">
        <f>Buget_cerere!F49</f>
        <v>0</v>
      </c>
      <c r="G4" s="138">
        <f>Buget_cerere!G49</f>
        <v>0</v>
      </c>
      <c r="H4" s="138">
        <f>Buget_cerere!H49</f>
        <v>0</v>
      </c>
      <c r="I4" s="138">
        <f>Buget_cerere!I49</f>
        <v>0</v>
      </c>
    </row>
    <row r="5" spans="1:9" ht="15" customHeight="1" x14ac:dyDescent="0.2">
      <c r="A5" s="492"/>
      <c r="B5" s="141" t="s">
        <v>281</v>
      </c>
      <c r="C5" s="138">
        <f>Buget_cerere!C52</f>
        <v>0</v>
      </c>
      <c r="D5" s="138">
        <f>Buget_cerere!D52</f>
        <v>0</v>
      </c>
      <c r="E5" s="138">
        <f>Buget_cerere!E52</f>
        <v>0</v>
      </c>
      <c r="F5" s="138">
        <f>Buget_cerere!F52</f>
        <v>0</v>
      </c>
      <c r="G5" s="138">
        <f>Buget_cerere!G52</f>
        <v>0</v>
      </c>
      <c r="H5" s="138">
        <f>Buget_cerere!H52</f>
        <v>0</v>
      </c>
      <c r="I5" s="138">
        <f>Buget_cerere!I52</f>
        <v>0</v>
      </c>
    </row>
    <row r="6" spans="1:9" ht="14.45" customHeight="1" x14ac:dyDescent="0.2">
      <c r="A6" s="492"/>
      <c r="B6" s="141" t="s">
        <v>283</v>
      </c>
      <c r="C6" s="138">
        <f>Buget_cerere!C54</f>
        <v>0</v>
      </c>
      <c r="D6" s="138">
        <f>Buget_cerere!D54</f>
        <v>0</v>
      </c>
      <c r="E6" s="138">
        <f>Buget_cerere!E54</f>
        <v>0</v>
      </c>
      <c r="F6" s="138">
        <f>Buget_cerere!F54</f>
        <v>0</v>
      </c>
      <c r="G6" s="138">
        <f>Buget_cerere!G54</f>
        <v>0</v>
      </c>
      <c r="H6" s="138">
        <f>Buget_cerere!H54</f>
        <v>0</v>
      </c>
      <c r="I6" s="138">
        <f>Buget_cerere!I54</f>
        <v>0</v>
      </c>
    </row>
    <row r="7" spans="1:9" ht="24" hidden="1" x14ac:dyDescent="0.2">
      <c r="A7" s="492"/>
      <c r="B7" s="141" t="s">
        <v>328</v>
      </c>
      <c r="C7" s="138"/>
      <c r="D7" s="138"/>
      <c r="E7" s="138"/>
      <c r="F7" s="138"/>
      <c r="G7" s="138"/>
      <c r="H7" s="138"/>
      <c r="I7" s="138"/>
    </row>
    <row r="8" spans="1:9" ht="72" hidden="1" x14ac:dyDescent="0.2">
      <c r="A8" s="492"/>
      <c r="B8" s="141" t="s">
        <v>329</v>
      </c>
      <c r="C8" s="138"/>
      <c r="D8" s="138"/>
      <c r="E8" s="138"/>
      <c r="F8" s="138"/>
      <c r="G8" s="138"/>
      <c r="H8" s="138"/>
      <c r="I8" s="138"/>
    </row>
    <row r="9" spans="1:9" ht="24" hidden="1" x14ac:dyDescent="0.2">
      <c r="A9" s="492"/>
      <c r="B9" s="141" t="s">
        <v>330</v>
      </c>
      <c r="C9" s="138"/>
      <c r="D9" s="138"/>
      <c r="E9" s="138"/>
      <c r="F9" s="138"/>
      <c r="G9" s="138"/>
      <c r="H9" s="138"/>
      <c r="I9" s="138"/>
    </row>
    <row r="10" spans="1:9" ht="24" hidden="1" x14ac:dyDescent="0.2">
      <c r="A10" s="492"/>
      <c r="B10" s="141" t="s">
        <v>331</v>
      </c>
      <c r="C10" s="138"/>
      <c r="D10" s="138"/>
      <c r="E10" s="138"/>
      <c r="F10" s="138"/>
      <c r="G10" s="138"/>
      <c r="H10" s="138"/>
      <c r="I10" s="138"/>
    </row>
    <row r="11" spans="1:9" ht="36" hidden="1" x14ac:dyDescent="0.2">
      <c r="A11" s="492"/>
      <c r="B11" s="141" t="s">
        <v>332</v>
      </c>
      <c r="C11" s="138"/>
      <c r="D11" s="138"/>
      <c r="E11" s="138"/>
      <c r="F11" s="138"/>
      <c r="G11" s="138"/>
      <c r="H11" s="138"/>
      <c r="I11" s="138"/>
    </row>
    <row r="12" spans="1:9" ht="36" hidden="1" x14ac:dyDescent="0.2">
      <c r="A12" s="492"/>
      <c r="B12" s="141" t="s">
        <v>333</v>
      </c>
      <c r="C12" s="138"/>
      <c r="D12" s="138"/>
      <c r="E12" s="138"/>
      <c r="F12" s="138"/>
      <c r="G12" s="138"/>
      <c r="H12" s="138"/>
      <c r="I12" s="138"/>
    </row>
    <row r="13" spans="1:9" hidden="1" x14ac:dyDescent="0.2">
      <c r="A13" s="492"/>
      <c r="B13" s="141" t="s">
        <v>334</v>
      </c>
      <c r="C13" s="138"/>
      <c r="D13" s="138"/>
      <c r="E13" s="138"/>
      <c r="F13" s="138"/>
      <c r="G13" s="138"/>
      <c r="H13" s="138"/>
      <c r="I13" s="138"/>
    </row>
    <row r="14" spans="1:9" ht="16.899999999999999" hidden="1" customHeight="1" x14ac:dyDescent="0.2">
      <c r="A14" s="150" t="s">
        <v>282</v>
      </c>
      <c r="B14" s="151" t="s">
        <v>316</v>
      </c>
      <c r="C14" s="152"/>
      <c r="D14" s="152"/>
      <c r="E14" s="152"/>
      <c r="F14" s="152"/>
      <c r="G14" s="152"/>
      <c r="H14" s="152"/>
      <c r="I14" s="152"/>
    </row>
    <row r="15" spans="1:9" x14ac:dyDescent="0.2">
      <c r="A15" s="493" t="s">
        <v>250</v>
      </c>
      <c r="B15" s="144" t="s">
        <v>251</v>
      </c>
      <c r="C15" s="145">
        <f>Buget_cerere!C7</f>
        <v>0</v>
      </c>
      <c r="D15" s="145">
        <f>Buget_cerere!D7</f>
        <v>0</v>
      </c>
      <c r="E15" s="145">
        <f>Buget_cerere!E7</f>
        <v>0</v>
      </c>
      <c r="F15" s="145">
        <f>Buget_cerere!F7</f>
        <v>0</v>
      </c>
      <c r="G15" s="145">
        <f>Buget_cerere!G7</f>
        <v>0</v>
      </c>
      <c r="H15" s="145">
        <f>Buget_cerere!H7</f>
        <v>0</v>
      </c>
      <c r="I15" s="145">
        <f>Buget_cerere!I7</f>
        <v>0</v>
      </c>
    </row>
    <row r="16" spans="1:9" ht="36" x14ac:dyDescent="0.2">
      <c r="A16" s="493"/>
      <c r="B16" s="144" t="s">
        <v>252</v>
      </c>
      <c r="C16" s="145">
        <f>Buget_cerere!C8</f>
        <v>0</v>
      </c>
      <c r="D16" s="145">
        <f>Buget_cerere!D8</f>
        <v>0</v>
      </c>
      <c r="E16" s="145">
        <f>Buget_cerere!E8</f>
        <v>0</v>
      </c>
      <c r="F16" s="145">
        <f>Buget_cerere!F8</f>
        <v>0</v>
      </c>
      <c r="G16" s="145">
        <f>Buget_cerere!G8</f>
        <v>0</v>
      </c>
      <c r="H16" s="145">
        <f>Buget_cerere!H8</f>
        <v>0</v>
      </c>
      <c r="I16" s="145">
        <f>Buget_cerere!I8</f>
        <v>0</v>
      </c>
    </row>
    <row r="17" spans="1:9" ht="24" x14ac:dyDescent="0.2">
      <c r="A17" s="493"/>
      <c r="B17" s="144" t="s">
        <v>253</v>
      </c>
      <c r="C17" s="145">
        <f>Buget_cerere!C9</f>
        <v>0</v>
      </c>
      <c r="D17" s="145">
        <f>Buget_cerere!D9</f>
        <v>0</v>
      </c>
      <c r="E17" s="145">
        <f>Buget_cerere!E9</f>
        <v>0</v>
      </c>
      <c r="F17" s="145">
        <f>Buget_cerere!F9</f>
        <v>0</v>
      </c>
      <c r="G17" s="145">
        <f>Buget_cerere!G9</f>
        <v>0</v>
      </c>
      <c r="H17" s="145">
        <f>Buget_cerere!H9</f>
        <v>0</v>
      </c>
      <c r="I17" s="145">
        <f>Buget_cerere!I9</f>
        <v>0</v>
      </c>
    </row>
    <row r="18" spans="1:9" ht="36" x14ac:dyDescent="0.2">
      <c r="A18" s="493"/>
      <c r="B18" s="144" t="s">
        <v>254</v>
      </c>
      <c r="C18" s="145">
        <f>Buget_cerere!C12</f>
        <v>0</v>
      </c>
      <c r="D18" s="145">
        <f>Buget_cerere!D12</f>
        <v>0</v>
      </c>
      <c r="E18" s="145">
        <f>Buget_cerere!E12</f>
        <v>0</v>
      </c>
      <c r="F18" s="145">
        <f>Buget_cerere!F12</f>
        <v>0</v>
      </c>
      <c r="G18" s="145">
        <f>Buget_cerere!G12</f>
        <v>0</v>
      </c>
      <c r="H18" s="145">
        <f>Buget_cerere!H12</f>
        <v>0</v>
      </c>
      <c r="I18" s="145">
        <f>Buget_cerere!I12</f>
        <v>0</v>
      </c>
    </row>
    <row r="19" spans="1:9" x14ac:dyDescent="0.2">
      <c r="A19" s="493"/>
      <c r="B19" s="144" t="s">
        <v>268</v>
      </c>
      <c r="C19" s="145">
        <f>Buget_cerere!C43</f>
        <v>0</v>
      </c>
      <c r="D19" s="145">
        <f>Buget_cerere!D43</f>
        <v>0</v>
      </c>
      <c r="E19" s="145">
        <f>Buget_cerere!E43</f>
        <v>0</v>
      </c>
      <c r="F19" s="145">
        <f>Buget_cerere!F43</f>
        <v>0</v>
      </c>
      <c r="G19" s="145">
        <f>Buget_cerere!G43</f>
        <v>0</v>
      </c>
      <c r="H19" s="145">
        <f>Buget_cerere!H43</f>
        <v>0</v>
      </c>
      <c r="I19" s="145">
        <f>Buget_cerere!I43</f>
        <v>0</v>
      </c>
    </row>
    <row r="20" spans="1:9" ht="24" x14ac:dyDescent="0.2">
      <c r="A20" s="493"/>
      <c r="B20" s="144" t="s">
        <v>269</v>
      </c>
      <c r="C20" s="145">
        <f>Buget_cerere!C45</f>
        <v>0</v>
      </c>
      <c r="D20" s="145">
        <f>Buget_cerere!D45</f>
        <v>0</v>
      </c>
      <c r="E20" s="145">
        <f>Buget_cerere!E45</f>
        <v>0</v>
      </c>
      <c r="F20" s="145">
        <f>Buget_cerere!F45</f>
        <v>0</v>
      </c>
      <c r="G20" s="145">
        <f>Buget_cerere!G45</f>
        <v>0</v>
      </c>
      <c r="H20" s="145">
        <f>Buget_cerere!H45</f>
        <v>0</v>
      </c>
      <c r="I20" s="145">
        <f>Buget_cerere!I45</f>
        <v>0</v>
      </c>
    </row>
    <row r="21" spans="1:9" ht="46.15" customHeight="1" x14ac:dyDescent="0.2">
      <c r="A21" s="493"/>
      <c r="B21" s="144" t="s">
        <v>270</v>
      </c>
      <c r="C21" s="145">
        <f>Buget_cerere!C47</f>
        <v>0</v>
      </c>
      <c r="D21" s="145">
        <f>Buget_cerere!D47</f>
        <v>0</v>
      </c>
      <c r="E21" s="145">
        <f>Buget_cerere!E47</f>
        <v>0</v>
      </c>
      <c r="F21" s="145">
        <f>Buget_cerere!F47</f>
        <v>0</v>
      </c>
      <c r="G21" s="145">
        <f>Buget_cerere!G47</f>
        <v>0</v>
      </c>
      <c r="H21" s="145">
        <f>Buget_cerere!H47</f>
        <v>0</v>
      </c>
      <c r="I21" s="145">
        <f>Buget_cerere!I47</f>
        <v>0</v>
      </c>
    </row>
    <row r="22" spans="1:9" ht="36" x14ac:dyDescent="0.2">
      <c r="A22" s="493"/>
      <c r="B22" s="144" t="s">
        <v>279</v>
      </c>
      <c r="C22" s="145">
        <f>Buget_cerere!C59</f>
        <v>0</v>
      </c>
      <c r="D22" s="145">
        <f>Buget_cerere!D59</f>
        <v>0</v>
      </c>
      <c r="E22" s="145">
        <f>Buget_cerere!E59</f>
        <v>0</v>
      </c>
      <c r="F22" s="145">
        <f>Buget_cerere!F59</f>
        <v>0</v>
      </c>
      <c r="G22" s="145">
        <f>Buget_cerere!G59</f>
        <v>0</v>
      </c>
      <c r="H22" s="145">
        <f>Buget_cerere!H59</f>
        <v>0</v>
      </c>
      <c r="I22" s="145">
        <f>Buget_cerere!I59</f>
        <v>0</v>
      </c>
    </row>
    <row r="23" spans="1:9" ht="24" x14ac:dyDescent="0.2">
      <c r="A23" s="493"/>
      <c r="B23" s="144" t="s">
        <v>280</v>
      </c>
      <c r="C23" s="145">
        <f>Buget_cerere!C60</f>
        <v>0</v>
      </c>
      <c r="D23" s="145">
        <f>Buget_cerere!D60</f>
        <v>0</v>
      </c>
      <c r="E23" s="145">
        <f>Buget_cerere!E60</f>
        <v>0</v>
      </c>
      <c r="F23" s="145">
        <f>Buget_cerere!F60</f>
        <v>0</v>
      </c>
      <c r="G23" s="145">
        <f>Buget_cerere!G60</f>
        <v>0</v>
      </c>
      <c r="H23" s="145">
        <f>Buget_cerere!H60</f>
        <v>0</v>
      </c>
      <c r="I23" s="145">
        <f>Buget_cerere!I60</f>
        <v>0</v>
      </c>
    </row>
    <row r="24" spans="1:9" ht="24" x14ac:dyDescent="0.2">
      <c r="A24" s="493"/>
      <c r="B24" s="144" t="s">
        <v>274</v>
      </c>
      <c r="C24" s="145">
        <f>Buget_cerere!C67</f>
        <v>0</v>
      </c>
      <c r="D24" s="145">
        <f>Buget_cerere!D67</f>
        <v>0</v>
      </c>
      <c r="E24" s="145">
        <f>Buget_cerere!E67</f>
        <v>0</v>
      </c>
      <c r="F24" s="145">
        <f>Buget_cerere!F67</f>
        <v>0</v>
      </c>
      <c r="G24" s="145">
        <f>Buget_cerere!G67</f>
        <v>0</v>
      </c>
      <c r="H24" s="145">
        <f>Buget_cerere!H67</f>
        <v>0</v>
      </c>
      <c r="I24" s="145">
        <f>Buget_cerere!I67</f>
        <v>0</v>
      </c>
    </row>
    <row r="25" spans="1:9" ht="24" hidden="1" x14ac:dyDescent="0.2">
      <c r="A25" s="493"/>
      <c r="B25" s="144" t="s">
        <v>289</v>
      </c>
      <c r="C25" s="145"/>
      <c r="D25" s="145"/>
      <c r="E25" s="145"/>
      <c r="F25" s="145"/>
      <c r="G25" s="145"/>
      <c r="H25" s="145"/>
      <c r="I25" s="145"/>
    </row>
    <row r="26" spans="1:9" ht="24" x14ac:dyDescent="0.2">
      <c r="A26" s="493"/>
      <c r="B26" s="144" t="s">
        <v>272</v>
      </c>
      <c r="C26" s="145">
        <f>Buget_cerere!C71</f>
        <v>0</v>
      </c>
      <c r="D26" s="145">
        <f>Buget_cerere!D71</f>
        <v>0</v>
      </c>
      <c r="E26" s="145">
        <f>Buget_cerere!E71</f>
        <v>0</v>
      </c>
      <c r="F26" s="145">
        <f>Buget_cerere!F71</f>
        <v>0</v>
      </c>
      <c r="G26" s="145">
        <f>Buget_cerere!G71</f>
        <v>0</v>
      </c>
      <c r="H26" s="145">
        <f>Buget_cerere!H71</f>
        <v>0</v>
      </c>
      <c r="I26" s="145">
        <f>Buget_cerere!I71</f>
        <v>0</v>
      </c>
    </row>
    <row r="27" spans="1:9" x14ac:dyDescent="0.2">
      <c r="A27" s="493"/>
      <c r="B27" s="144" t="s">
        <v>273</v>
      </c>
      <c r="C27" s="145">
        <f>Buget_cerere!C72</f>
        <v>0</v>
      </c>
      <c r="D27" s="145">
        <f>Buget_cerere!D72</f>
        <v>0</v>
      </c>
      <c r="E27" s="145">
        <f>Buget_cerere!E72</f>
        <v>0</v>
      </c>
      <c r="F27" s="145">
        <f>Buget_cerere!F72</f>
        <v>0</v>
      </c>
      <c r="G27" s="145">
        <f>Buget_cerere!G72</f>
        <v>0</v>
      </c>
      <c r="H27" s="145">
        <f>Buget_cerere!H72</f>
        <v>0</v>
      </c>
      <c r="I27" s="145">
        <f>Buget_cerere!I72</f>
        <v>0</v>
      </c>
    </row>
    <row r="28" spans="1:9" x14ac:dyDescent="0.2">
      <c r="A28" s="494" t="s">
        <v>255</v>
      </c>
      <c r="B28" s="146" t="s">
        <v>256</v>
      </c>
      <c r="C28" s="147">
        <f>Buget_cerere!C16</f>
        <v>0</v>
      </c>
      <c r="D28" s="147">
        <f>Buget_cerere!D16</f>
        <v>0</v>
      </c>
      <c r="E28" s="147">
        <f>Buget_cerere!E16</f>
        <v>0</v>
      </c>
      <c r="F28" s="147">
        <f>Buget_cerere!F16</f>
        <v>0</v>
      </c>
      <c r="G28" s="147">
        <f>Buget_cerere!G16</f>
        <v>0</v>
      </c>
      <c r="H28" s="147">
        <f>Buget_cerere!H16</f>
        <v>0</v>
      </c>
      <c r="I28" s="147">
        <f>Buget_cerere!I16</f>
        <v>0</v>
      </c>
    </row>
    <row r="29" spans="1:9" ht="24" x14ac:dyDescent="0.2">
      <c r="A29" s="494"/>
      <c r="B29" s="146" t="s">
        <v>257</v>
      </c>
      <c r="C29" s="147">
        <f>Buget_cerere!C17</f>
        <v>0</v>
      </c>
      <c r="D29" s="147">
        <f>Buget_cerere!D17</f>
        <v>0</v>
      </c>
      <c r="E29" s="147">
        <f>Buget_cerere!E17</f>
        <v>0</v>
      </c>
      <c r="F29" s="147">
        <f>Buget_cerere!F17</f>
        <v>0</v>
      </c>
      <c r="G29" s="147">
        <f>Buget_cerere!G17</f>
        <v>0</v>
      </c>
      <c r="H29" s="147">
        <f>Buget_cerere!H17</f>
        <v>0</v>
      </c>
      <c r="I29" s="147">
        <f>Buget_cerere!I17</f>
        <v>0</v>
      </c>
    </row>
    <row r="30" spans="1:9" x14ac:dyDescent="0.2">
      <c r="A30" s="494"/>
      <c r="B30" s="146" t="s">
        <v>258</v>
      </c>
      <c r="C30" s="147">
        <f>Buget_cerere!C18</f>
        <v>0</v>
      </c>
      <c r="D30" s="147">
        <f>Buget_cerere!D18</f>
        <v>0</v>
      </c>
      <c r="E30" s="147">
        <f>Buget_cerere!E18</f>
        <v>0</v>
      </c>
      <c r="F30" s="147">
        <f>Buget_cerere!F18</f>
        <v>0</v>
      </c>
      <c r="G30" s="147">
        <f>Buget_cerere!G18</f>
        <v>0</v>
      </c>
      <c r="H30" s="147">
        <f>Buget_cerere!H18</f>
        <v>0</v>
      </c>
      <c r="I30" s="147">
        <f>Buget_cerere!I18</f>
        <v>0</v>
      </c>
    </row>
    <row r="31" spans="1:9" ht="36" x14ac:dyDescent="0.2">
      <c r="A31" s="494"/>
      <c r="B31" s="146" t="s">
        <v>259</v>
      </c>
      <c r="C31" s="147">
        <f>Buget_cerere!C19</f>
        <v>0</v>
      </c>
      <c r="D31" s="147">
        <f>Buget_cerere!D19</f>
        <v>0</v>
      </c>
      <c r="E31" s="147">
        <f>Buget_cerere!E19</f>
        <v>0</v>
      </c>
      <c r="F31" s="147">
        <f>Buget_cerere!F19</f>
        <v>0</v>
      </c>
      <c r="G31" s="147">
        <f>Buget_cerere!G19</f>
        <v>0</v>
      </c>
      <c r="H31" s="147">
        <f>Buget_cerere!H19</f>
        <v>0</v>
      </c>
      <c r="I31" s="147">
        <f>Buget_cerere!I19</f>
        <v>0</v>
      </c>
    </row>
    <row r="32" spans="1:9" x14ac:dyDescent="0.2">
      <c r="A32" s="494"/>
      <c r="B32" s="146" t="s">
        <v>260</v>
      </c>
      <c r="C32" s="147">
        <f>Buget_cerere!C20</f>
        <v>0</v>
      </c>
      <c r="D32" s="147">
        <f>Buget_cerere!D20</f>
        <v>0</v>
      </c>
      <c r="E32" s="147">
        <f>Buget_cerere!E20</f>
        <v>0</v>
      </c>
      <c r="F32" s="147">
        <f>Buget_cerere!F20</f>
        <v>0</v>
      </c>
      <c r="G32" s="147">
        <f>Buget_cerere!G20</f>
        <v>0</v>
      </c>
      <c r="H32" s="147">
        <f>Buget_cerere!H20</f>
        <v>0</v>
      </c>
      <c r="I32" s="147">
        <f>Buget_cerere!I20</f>
        <v>0</v>
      </c>
    </row>
    <row r="33" spans="1:9" ht="36" x14ac:dyDescent="0.2">
      <c r="A33" s="494"/>
      <c r="B33" s="146" t="s">
        <v>261</v>
      </c>
      <c r="C33" s="147">
        <f>Buget_cerere!C21</f>
        <v>0</v>
      </c>
      <c r="D33" s="147">
        <f>Buget_cerere!D21</f>
        <v>0</v>
      </c>
      <c r="E33" s="147">
        <f>Buget_cerere!E21</f>
        <v>0</v>
      </c>
      <c r="F33" s="147">
        <f>Buget_cerere!F21</f>
        <v>0</v>
      </c>
      <c r="G33" s="147">
        <f>Buget_cerere!G21</f>
        <v>0</v>
      </c>
      <c r="H33" s="147">
        <f>Buget_cerere!H21</f>
        <v>0</v>
      </c>
      <c r="I33" s="147">
        <f>Buget_cerere!I21</f>
        <v>0</v>
      </c>
    </row>
    <row r="34" spans="1:9" ht="24" customHeight="1" x14ac:dyDescent="0.2">
      <c r="A34" s="494"/>
      <c r="B34" s="146" t="str">
        <f>Buget_cerere!B34</f>
        <v>Servicii de consultanță și expertiză în elaborarea/actualizarea SIDU</v>
      </c>
      <c r="C34" s="147">
        <f>Buget_cerere!C34</f>
        <v>0</v>
      </c>
      <c r="D34" s="147">
        <f>Buget_cerere!D34</f>
        <v>0</v>
      </c>
      <c r="E34" s="147">
        <f>Buget_cerere!E34</f>
        <v>0</v>
      </c>
      <c r="F34" s="147">
        <f>Buget_cerere!F34</f>
        <v>0</v>
      </c>
      <c r="G34" s="147">
        <f>Buget_cerere!G34</f>
        <v>0</v>
      </c>
      <c r="H34" s="147">
        <f>Buget_cerere!H34</f>
        <v>0</v>
      </c>
      <c r="I34" s="147">
        <f>Buget_cerere!I34</f>
        <v>0</v>
      </c>
    </row>
    <row r="35" spans="1:9" x14ac:dyDescent="0.2">
      <c r="A35" s="494"/>
      <c r="B35" s="146" t="s">
        <v>262</v>
      </c>
      <c r="C35" s="147">
        <f>Buget_cerere!C23</f>
        <v>0</v>
      </c>
      <c r="D35" s="147">
        <f>Buget_cerere!D23</f>
        <v>0</v>
      </c>
      <c r="E35" s="147">
        <f>Buget_cerere!E23</f>
        <v>0</v>
      </c>
      <c r="F35" s="147">
        <f>Buget_cerere!F23</f>
        <v>0</v>
      </c>
      <c r="G35" s="147">
        <f>Buget_cerere!G23</f>
        <v>0</v>
      </c>
      <c r="H35" s="147">
        <f>Buget_cerere!H23</f>
        <v>0</v>
      </c>
      <c r="I35" s="147">
        <f>Buget_cerere!I23</f>
        <v>0</v>
      </c>
    </row>
    <row r="36" spans="1:9" x14ac:dyDescent="0.2">
      <c r="A36" s="494"/>
      <c r="B36" s="146" t="s">
        <v>263</v>
      </c>
      <c r="C36" s="147">
        <f>Buget_cerere!C24</f>
        <v>0</v>
      </c>
      <c r="D36" s="147">
        <f>Buget_cerere!D24</f>
        <v>0</v>
      </c>
      <c r="E36" s="147">
        <f>Buget_cerere!E24</f>
        <v>0</v>
      </c>
      <c r="F36" s="147">
        <f>Buget_cerere!F24</f>
        <v>0</v>
      </c>
      <c r="G36" s="147">
        <f>Buget_cerere!G24</f>
        <v>0</v>
      </c>
      <c r="H36" s="147">
        <f>Buget_cerere!H24</f>
        <v>0</v>
      </c>
      <c r="I36" s="147">
        <f>Buget_cerere!I24</f>
        <v>0</v>
      </c>
    </row>
    <row r="37" spans="1:9" ht="48" x14ac:dyDescent="0.2">
      <c r="A37" s="494"/>
      <c r="B37" s="146" t="s">
        <v>264</v>
      </c>
      <c r="C37" s="147">
        <f>Buget_cerere!C25</f>
        <v>0</v>
      </c>
      <c r="D37" s="147">
        <f>Buget_cerere!D25</f>
        <v>0</v>
      </c>
      <c r="E37" s="147">
        <f>Buget_cerere!E25</f>
        <v>0</v>
      </c>
      <c r="F37" s="147">
        <f>Buget_cerere!F25</f>
        <v>0</v>
      </c>
      <c r="G37" s="147">
        <f>Buget_cerere!G25</f>
        <v>0</v>
      </c>
      <c r="H37" s="147">
        <f>Buget_cerere!H25</f>
        <v>0</v>
      </c>
      <c r="I37" s="147">
        <f>Buget_cerere!I25</f>
        <v>0</v>
      </c>
    </row>
    <row r="38" spans="1:9" ht="36" x14ac:dyDescent="0.2">
      <c r="A38" s="494"/>
      <c r="B38" s="146" t="s">
        <v>265</v>
      </c>
      <c r="C38" s="147">
        <f>Buget_cerere!C26</f>
        <v>0</v>
      </c>
      <c r="D38" s="147">
        <f>Buget_cerere!D26</f>
        <v>0</v>
      </c>
      <c r="E38" s="147">
        <f>Buget_cerere!E26</f>
        <v>0</v>
      </c>
      <c r="F38" s="147">
        <f>Buget_cerere!F26</f>
        <v>0</v>
      </c>
      <c r="G38" s="147">
        <f>Buget_cerere!G26</f>
        <v>0</v>
      </c>
      <c r="H38" s="147">
        <f>Buget_cerere!H26</f>
        <v>0</v>
      </c>
      <c r="I38" s="147">
        <f>Buget_cerere!I26</f>
        <v>0</v>
      </c>
    </row>
    <row r="39" spans="1:9" ht="36" x14ac:dyDescent="0.2">
      <c r="A39" s="494"/>
      <c r="B39" s="146" t="s">
        <v>266</v>
      </c>
      <c r="C39" s="147">
        <f>Buget_cerere!C27</f>
        <v>0</v>
      </c>
      <c r="D39" s="147">
        <f>Buget_cerere!D27</f>
        <v>0</v>
      </c>
      <c r="E39" s="147">
        <f>Buget_cerere!E27</f>
        <v>0</v>
      </c>
      <c r="F39" s="147">
        <f>Buget_cerere!F27</f>
        <v>0</v>
      </c>
      <c r="G39" s="147">
        <f>Buget_cerere!G27</f>
        <v>0</v>
      </c>
      <c r="H39" s="147">
        <f>Buget_cerere!H27</f>
        <v>0</v>
      </c>
      <c r="I39" s="147">
        <f>Buget_cerere!I27</f>
        <v>0</v>
      </c>
    </row>
    <row r="40" spans="1:9" ht="24" x14ac:dyDescent="0.2">
      <c r="A40" s="494"/>
      <c r="B40" s="146" t="s">
        <v>267</v>
      </c>
      <c r="C40" s="147">
        <f>Buget_cerere!C28</f>
        <v>0</v>
      </c>
      <c r="D40" s="147">
        <f>Buget_cerere!D28</f>
        <v>0</v>
      </c>
      <c r="E40" s="147">
        <f>Buget_cerere!E28</f>
        <v>0</v>
      </c>
      <c r="F40" s="147">
        <f>Buget_cerere!F28</f>
        <v>0</v>
      </c>
      <c r="G40" s="147">
        <f>Buget_cerere!G28</f>
        <v>0</v>
      </c>
      <c r="H40" s="147">
        <f>Buget_cerere!H28</f>
        <v>0</v>
      </c>
      <c r="I40" s="147">
        <f>Buget_cerere!I28</f>
        <v>0</v>
      </c>
    </row>
    <row r="41" spans="1:9" ht="24" hidden="1" x14ac:dyDescent="0.2">
      <c r="A41" s="494"/>
      <c r="B41" s="146" t="s">
        <v>335</v>
      </c>
      <c r="C41" s="147"/>
      <c r="D41" s="147"/>
      <c r="E41" s="147"/>
      <c r="F41" s="147"/>
      <c r="G41" s="147"/>
      <c r="H41" s="147"/>
      <c r="I41" s="147"/>
    </row>
    <row r="42" spans="1:9" ht="24" hidden="1" x14ac:dyDescent="0.2">
      <c r="A42" s="494"/>
      <c r="B42" s="146" t="s">
        <v>336</v>
      </c>
      <c r="C42" s="147"/>
      <c r="D42" s="147"/>
      <c r="E42" s="147"/>
      <c r="F42" s="147"/>
      <c r="G42" s="147"/>
      <c r="H42" s="147"/>
      <c r="I42" s="147"/>
    </row>
    <row r="43" spans="1:9" hidden="1" x14ac:dyDescent="0.2">
      <c r="A43" s="494"/>
      <c r="B43" s="146" t="s">
        <v>337</v>
      </c>
      <c r="C43" s="147"/>
      <c r="D43" s="147"/>
      <c r="E43" s="147"/>
      <c r="F43" s="147"/>
      <c r="G43" s="147"/>
      <c r="H43" s="147"/>
      <c r="I43" s="147"/>
    </row>
    <row r="44" spans="1:9" ht="24" x14ac:dyDescent="0.2">
      <c r="A44" s="494"/>
      <c r="B44" s="146" t="s">
        <v>284</v>
      </c>
      <c r="C44" s="147">
        <f>Buget_cerere!C37</f>
        <v>0</v>
      </c>
      <c r="D44" s="147">
        <f>Buget_cerere!D37</f>
        <v>0</v>
      </c>
      <c r="E44" s="147">
        <f>Buget_cerere!E37</f>
        <v>0</v>
      </c>
      <c r="F44" s="147">
        <f>Buget_cerere!F37</f>
        <v>0</v>
      </c>
      <c r="G44" s="147">
        <f>Buget_cerere!G37</f>
        <v>0</v>
      </c>
      <c r="H44" s="147">
        <f>Buget_cerere!H37</f>
        <v>0</v>
      </c>
      <c r="I44" s="147">
        <f>Buget_cerere!I37</f>
        <v>0</v>
      </c>
    </row>
    <row r="45" spans="1:9" ht="24" x14ac:dyDescent="0.2">
      <c r="A45" s="494"/>
      <c r="B45" s="146" t="s">
        <v>285</v>
      </c>
      <c r="C45" s="147">
        <f>Buget_cerere!C40</f>
        <v>0</v>
      </c>
      <c r="D45" s="147">
        <f>Buget_cerere!D40</f>
        <v>0</v>
      </c>
      <c r="E45" s="147">
        <f>Buget_cerere!E40</f>
        <v>0</v>
      </c>
      <c r="F45" s="147">
        <f>Buget_cerere!F40</f>
        <v>0</v>
      </c>
      <c r="G45" s="147">
        <f>Buget_cerere!G40</f>
        <v>0</v>
      </c>
      <c r="H45" s="147">
        <f>Buget_cerere!H40</f>
        <v>0</v>
      </c>
      <c r="I45" s="147">
        <f>Buget_cerere!I40</f>
        <v>0</v>
      </c>
    </row>
    <row r="46" spans="1:9" ht="36" x14ac:dyDescent="0.2">
      <c r="A46" s="494"/>
      <c r="B46" s="146" t="s">
        <v>614</v>
      </c>
      <c r="C46" s="147">
        <f>Buget_cerere!C77</f>
        <v>0</v>
      </c>
      <c r="D46" s="147">
        <f>Buget_cerere!D77</f>
        <v>0</v>
      </c>
      <c r="E46" s="147">
        <f>Buget_cerere!E77</f>
        <v>0</v>
      </c>
      <c r="F46" s="147">
        <f>Buget_cerere!F77</f>
        <v>0</v>
      </c>
      <c r="G46" s="147">
        <f>Buget_cerere!G77</f>
        <v>0</v>
      </c>
      <c r="H46" s="147">
        <f>Buget_cerere!H77</f>
        <v>0</v>
      </c>
      <c r="I46" s="147">
        <f>Buget_cerere!I77</f>
        <v>0</v>
      </c>
    </row>
    <row r="47" spans="1:9" ht="20.45" hidden="1" customHeight="1" x14ac:dyDescent="0.2">
      <c r="A47" s="494"/>
      <c r="B47" s="146" t="s">
        <v>591</v>
      </c>
      <c r="C47" s="147"/>
      <c r="D47" s="147"/>
      <c r="E47" s="147"/>
      <c r="F47" s="147"/>
      <c r="G47" s="147"/>
      <c r="H47" s="147"/>
      <c r="I47" s="147"/>
    </row>
    <row r="48" spans="1:9" ht="24" hidden="1" x14ac:dyDescent="0.2">
      <c r="A48" s="494"/>
      <c r="B48" s="146" t="s">
        <v>338</v>
      </c>
      <c r="C48" s="147"/>
      <c r="D48" s="147"/>
      <c r="E48" s="147"/>
      <c r="F48" s="147"/>
      <c r="G48" s="147"/>
      <c r="H48" s="147"/>
      <c r="I48" s="147"/>
    </row>
    <row r="49" spans="1:9" ht="36" hidden="1" x14ac:dyDescent="0.2">
      <c r="A49" s="494"/>
      <c r="B49" s="146" t="s">
        <v>339</v>
      </c>
      <c r="C49" s="147"/>
      <c r="D49" s="147"/>
      <c r="E49" s="147"/>
      <c r="F49" s="147"/>
      <c r="G49" s="147"/>
      <c r="H49" s="147"/>
      <c r="I49" s="147"/>
    </row>
    <row r="50" spans="1:9" ht="36" hidden="1" x14ac:dyDescent="0.2">
      <c r="A50" s="494"/>
      <c r="B50" s="146" t="s">
        <v>340</v>
      </c>
      <c r="C50" s="147"/>
      <c r="D50" s="147"/>
      <c r="E50" s="147"/>
      <c r="F50" s="147"/>
      <c r="G50" s="147"/>
      <c r="H50" s="147"/>
      <c r="I50" s="147"/>
    </row>
    <row r="51" spans="1:9" ht="24" hidden="1" x14ac:dyDescent="0.2">
      <c r="A51" s="494"/>
      <c r="B51" s="146" t="s">
        <v>341</v>
      </c>
      <c r="C51" s="147"/>
      <c r="D51" s="147"/>
      <c r="E51" s="147"/>
      <c r="F51" s="147"/>
      <c r="G51" s="147"/>
      <c r="H51" s="147"/>
      <c r="I51" s="147"/>
    </row>
    <row r="52" spans="1:9" ht="36" hidden="1" x14ac:dyDescent="0.2">
      <c r="A52" s="494"/>
      <c r="B52" s="146" t="s">
        <v>342</v>
      </c>
      <c r="C52" s="147"/>
      <c r="D52" s="147"/>
      <c r="E52" s="147"/>
      <c r="F52" s="147"/>
      <c r="G52" s="147"/>
      <c r="H52" s="147"/>
      <c r="I52" s="147"/>
    </row>
    <row r="53" spans="1:9" ht="36" hidden="1" x14ac:dyDescent="0.2">
      <c r="A53" s="494"/>
      <c r="B53" s="146" t="s">
        <v>343</v>
      </c>
      <c r="C53" s="147"/>
      <c r="D53" s="147"/>
      <c r="E53" s="147"/>
      <c r="F53" s="147"/>
      <c r="G53" s="147"/>
      <c r="H53" s="147"/>
      <c r="I53" s="147"/>
    </row>
    <row r="54" spans="1:9" ht="48" hidden="1" x14ac:dyDescent="0.2">
      <c r="A54" s="494"/>
      <c r="B54" s="146" t="s">
        <v>344</v>
      </c>
      <c r="C54" s="147"/>
      <c r="D54" s="147"/>
      <c r="E54" s="147"/>
      <c r="F54" s="147"/>
      <c r="G54" s="147"/>
      <c r="H54" s="147"/>
      <c r="I54" s="147"/>
    </row>
    <row r="55" spans="1:9" ht="24" hidden="1" x14ac:dyDescent="0.2">
      <c r="A55" s="494"/>
      <c r="B55" s="146" t="s">
        <v>345</v>
      </c>
      <c r="C55" s="147"/>
      <c r="D55" s="147"/>
      <c r="E55" s="147"/>
      <c r="F55" s="147"/>
      <c r="G55" s="147"/>
      <c r="H55" s="147"/>
      <c r="I55" s="147"/>
    </row>
    <row r="56" spans="1:9" ht="24" hidden="1" x14ac:dyDescent="0.2">
      <c r="A56" s="494"/>
      <c r="B56" s="146" t="s">
        <v>346</v>
      </c>
      <c r="C56" s="147"/>
      <c r="D56" s="147"/>
      <c r="E56" s="147"/>
      <c r="F56" s="147"/>
      <c r="G56" s="147"/>
      <c r="H56" s="147"/>
      <c r="I56" s="147"/>
    </row>
    <row r="57" spans="1:9" ht="36" hidden="1" x14ac:dyDescent="0.2">
      <c r="A57" s="494"/>
      <c r="B57" s="146" t="s">
        <v>347</v>
      </c>
      <c r="C57" s="147"/>
      <c r="D57" s="147"/>
      <c r="E57" s="147"/>
      <c r="F57" s="147"/>
      <c r="G57" s="147"/>
      <c r="H57" s="147"/>
      <c r="I57" s="147"/>
    </row>
    <row r="58" spans="1:9" ht="24" hidden="1" x14ac:dyDescent="0.2">
      <c r="A58" s="494"/>
      <c r="B58" s="146" t="s">
        <v>348</v>
      </c>
      <c r="C58" s="147"/>
      <c r="D58" s="147"/>
      <c r="E58" s="147"/>
      <c r="F58" s="147"/>
      <c r="G58" s="147"/>
      <c r="H58" s="147"/>
      <c r="I58" s="147"/>
    </row>
    <row r="59" spans="1:9" ht="48" hidden="1" x14ac:dyDescent="0.2">
      <c r="A59" s="494"/>
      <c r="B59" s="146" t="s">
        <v>349</v>
      </c>
      <c r="C59" s="147"/>
      <c r="D59" s="147"/>
      <c r="E59" s="147"/>
      <c r="F59" s="147"/>
      <c r="G59" s="147"/>
      <c r="H59" s="147"/>
      <c r="I59" s="147"/>
    </row>
    <row r="60" spans="1:9" ht="48" hidden="1" x14ac:dyDescent="0.2">
      <c r="A60" s="494"/>
      <c r="B60" s="146" t="s">
        <v>350</v>
      </c>
      <c r="C60" s="147"/>
      <c r="D60" s="147"/>
      <c r="E60" s="147"/>
      <c r="F60" s="147"/>
      <c r="G60" s="147"/>
      <c r="H60" s="147"/>
      <c r="I60" s="147"/>
    </row>
    <row r="61" spans="1:9" ht="36" hidden="1" x14ac:dyDescent="0.2">
      <c r="A61" s="494"/>
      <c r="B61" s="146" t="s">
        <v>351</v>
      </c>
      <c r="C61" s="147"/>
      <c r="D61" s="147"/>
      <c r="E61" s="147"/>
      <c r="F61" s="147"/>
      <c r="G61" s="147"/>
      <c r="H61" s="147"/>
      <c r="I61" s="147"/>
    </row>
    <row r="62" spans="1:9" ht="24" hidden="1" x14ac:dyDescent="0.2">
      <c r="A62" s="494"/>
      <c r="B62" s="146" t="s">
        <v>352</v>
      </c>
      <c r="C62" s="147"/>
      <c r="D62" s="147"/>
      <c r="E62" s="147"/>
      <c r="F62" s="147"/>
      <c r="G62" s="147"/>
      <c r="H62" s="147"/>
      <c r="I62" s="147"/>
    </row>
    <row r="63" spans="1:9" ht="36" hidden="1" x14ac:dyDescent="0.2">
      <c r="A63" s="494"/>
      <c r="B63" s="146" t="s">
        <v>353</v>
      </c>
      <c r="C63" s="147"/>
      <c r="D63" s="147"/>
      <c r="E63" s="147"/>
      <c r="F63" s="147"/>
      <c r="G63" s="147"/>
      <c r="H63" s="147"/>
      <c r="I63" s="147"/>
    </row>
    <row r="64" spans="1:9" ht="36" hidden="1" x14ac:dyDescent="0.2">
      <c r="A64" s="494"/>
      <c r="B64" s="146" t="s">
        <v>354</v>
      </c>
      <c r="C64" s="147"/>
      <c r="D64" s="147"/>
      <c r="E64" s="147"/>
      <c r="F64" s="147"/>
      <c r="G64" s="147"/>
      <c r="H64" s="147"/>
      <c r="I64" s="147"/>
    </row>
    <row r="65" spans="1:9" ht="24" hidden="1" x14ac:dyDescent="0.2">
      <c r="A65" s="494"/>
      <c r="B65" s="146" t="s">
        <v>355</v>
      </c>
      <c r="C65" s="147"/>
      <c r="D65" s="147"/>
      <c r="E65" s="147"/>
      <c r="F65" s="147"/>
      <c r="G65" s="147"/>
      <c r="H65" s="147"/>
      <c r="I65" s="147"/>
    </row>
    <row r="66" spans="1:9" ht="48" hidden="1" x14ac:dyDescent="0.2">
      <c r="A66" s="494"/>
      <c r="B66" s="146" t="s">
        <v>356</v>
      </c>
      <c r="C66" s="147"/>
      <c r="D66" s="147"/>
      <c r="E66" s="147"/>
      <c r="F66" s="147"/>
      <c r="G66" s="147"/>
      <c r="H66" s="147"/>
      <c r="I66" s="147"/>
    </row>
    <row r="67" spans="1:9" ht="36" hidden="1" x14ac:dyDescent="0.2">
      <c r="A67" s="494"/>
      <c r="B67" s="146" t="s">
        <v>357</v>
      </c>
      <c r="C67" s="147"/>
      <c r="D67" s="147"/>
      <c r="E67" s="147"/>
      <c r="F67" s="147"/>
      <c r="G67" s="147"/>
      <c r="H67" s="147"/>
      <c r="I67" s="147"/>
    </row>
    <row r="68" spans="1:9" ht="36" hidden="1" x14ac:dyDescent="0.2">
      <c r="A68" s="494"/>
      <c r="B68" s="146" t="s">
        <v>358</v>
      </c>
      <c r="C68" s="147"/>
      <c r="D68" s="147"/>
      <c r="E68" s="147"/>
      <c r="F68" s="147"/>
      <c r="G68" s="147"/>
      <c r="H68" s="147"/>
      <c r="I68" s="147"/>
    </row>
    <row r="69" spans="1:9" ht="24" hidden="1" x14ac:dyDescent="0.2">
      <c r="A69" s="494"/>
      <c r="B69" s="146" t="s">
        <v>359</v>
      </c>
      <c r="C69" s="147"/>
      <c r="D69" s="147"/>
      <c r="E69" s="147"/>
      <c r="F69" s="147"/>
      <c r="G69" s="147"/>
      <c r="H69" s="147"/>
      <c r="I69" s="147"/>
    </row>
    <row r="70" spans="1:9" ht="48" hidden="1" x14ac:dyDescent="0.2">
      <c r="A70" s="494"/>
      <c r="B70" s="146" t="s">
        <v>360</v>
      </c>
      <c r="C70" s="147"/>
      <c r="D70" s="147"/>
      <c r="E70" s="147"/>
      <c r="F70" s="147"/>
      <c r="G70" s="147"/>
      <c r="H70" s="147"/>
      <c r="I70" s="147"/>
    </row>
    <row r="71" spans="1:9" ht="36" hidden="1" x14ac:dyDescent="0.2">
      <c r="A71" s="494"/>
      <c r="B71" s="146" t="s">
        <v>361</v>
      </c>
      <c r="C71" s="147"/>
      <c r="D71" s="147"/>
      <c r="E71" s="147"/>
      <c r="F71" s="147"/>
      <c r="G71" s="147"/>
      <c r="H71" s="147"/>
      <c r="I71" s="147"/>
    </row>
    <row r="72" spans="1:9" ht="10.15" hidden="1" customHeight="1" x14ac:dyDescent="0.2">
      <c r="A72" s="494"/>
      <c r="B72" s="146" t="s">
        <v>362</v>
      </c>
      <c r="C72" s="147"/>
      <c r="D72" s="147"/>
      <c r="E72" s="147"/>
      <c r="F72" s="147"/>
      <c r="G72" s="147"/>
      <c r="H72" s="147"/>
      <c r="I72" s="147"/>
    </row>
    <row r="73" spans="1:9" ht="36" x14ac:dyDescent="0.2">
      <c r="A73" s="495" t="s">
        <v>275</v>
      </c>
      <c r="B73" s="148" t="s">
        <v>193</v>
      </c>
      <c r="C73" s="149">
        <f>Buget_cerere!C62</f>
        <v>0</v>
      </c>
      <c r="D73" s="149">
        <f>Buget_cerere!D62</f>
        <v>0</v>
      </c>
      <c r="E73" s="149">
        <f>Buget_cerere!E62</f>
        <v>0</v>
      </c>
      <c r="F73" s="149">
        <f>Buget_cerere!F62</f>
        <v>0</v>
      </c>
      <c r="G73" s="149">
        <f>Buget_cerere!G62</f>
        <v>0</v>
      </c>
      <c r="H73" s="149">
        <f>Buget_cerere!H62</f>
        <v>0</v>
      </c>
      <c r="I73" s="149">
        <f>Buget_cerere!I62</f>
        <v>0</v>
      </c>
    </row>
    <row r="74" spans="1:9" ht="36" x14ac:dyDescent="0.2">
      <c r="A74" s="495"/>
      <c r="B74" s="148" t="s">
        <v>276</v>
      </c>
      <c r="C74" s="149">
        <f>Buget_cerere!C63</f>
        <v>0</v>
      </c>
      <c r="D74" s="149">
        <f>Buget_cerere!D63</f>
        <v>0</v>
      </c>
      <c r="E74" s="149">
        <f>Buget_cerere!E63</f>
        <v>0</v>
      </c>
      <c r="F74" s="149">
        <f>Buget_cerere!F63</f>
        <v>0</v>
      </c>
      <c r="G74" s="149">
        <f>Buget_cerere!G63</f>
        <v>0</v>
      </c>
      <c r="H74" s="149">
        <f>Buget_cerere!H63</f>
        <v>0</v>
      </c>
      <c r="I74" s="149">
        <f>Buget_cerere!I63</f>
        <v>0</v>
      </c>
    </row>
    <row r="75" spans="1:9" ht="48" x14ac:dyDescent="0.2">
      <c r="A75" s="495"/>
      <c r="B75" s="148" t="s">
        <v>195</v>
      </c>
      <c r="C75" s="149">
        <f>Buget_cerere!C64</f>
        <v>0</v>
      </c>
      <c r="D75" s="149">
        <f>Buget_cerere!D64</f>
        <v>0</v>
      </c>
      <c r="E75" s="149">
        <f>Buget_cerere!E64</f>
        <v>0</v>
      </c>
      <c r="F75" s="149">
        <f>Buget_cerere!F64</f>
        <v>0</v>
      </c>
      <c r="G75" s="149">
        <f>Buget_cerere!G64</f>
        <v>0</v>
      </c>
      <c r="H75" s="149">
        <f>Buget_cerere!H64</f>
        <v>0</v>
      </c>
      <c r="I75" s="149">
        <f>Buget_cerere!I64</f>
        <v>0</v>
      </c>
    </row>
    <row r="76" spans="1:9" ht="24" x14ac:dyDescent="0.2">
      <c r="A76" s="495"/>
      <c r="B76" s="148" t="s">
        <v>277</v>
      </c>
      <c r="C76" s="149">
        <f>Buget_cerere!C65</f>
        <v>0</v>
      </c>
      <c r="D76" s="149">
        <f>Buget_cerere!D65</f>
        <v>0</v>
      </c>
      <c r="E76" s="149">
        <f>Buget_cerere!E65</f>
        <v>0</v>
      </c>
      <c r="F76" s="149">
        <f>Buget_cerere!F65</f>
        <v>0</v>
      </c>
      <c r="G76" s="149">
        <f>Buget_cerere!G65</f>
        <v>0</v>
      </c>
      <c r="H76" s="149">
        <f>Buget_cerere!H65</f>
        <v>0</v>
      </c>
      <c r="I76" s="149">
        <f>Buget_cerere!I65</f>
        <v>0</v>
      </c>
    </row>
    <row r="77" spans="1:9" ht="36" x14ac:dyDescent="0.2">
      <c r="A77" s="495"/>
      <c r="B77" s="148" t="s">
        <v>278</v>
      </c>
      <c r="C77" s="149">
        <f>Buget_cerere!C66</f>
        <v>0</v>
      </c>
      <c r="D77" s="149">
        <f>Buget_cerere!D66</f>
        <v>0</v>
      </c>
      <c r="E77" s="149">
        <f>Buget_cerere!E66</f>
        <v>0</v>
      </c>
      <c r="F77" s="149">
        <f>Buget_cerere!F66</f>
        <v>0</v>
      </c>
      <c r="G77" s="149">
        <f>Buget_cerere!G66</f>
        <v>0</v>
      </c>
      <c r="H77" s="149">
        <f>Buget_cerere!H66</f>
        <v>0</v>
      </c>
      <c r="I77" s="149">
        <f>Buget_cerere!I66</f>
        <v>0</v>
      </c>
    </row>
    <row r="78" spans="1:9" ht="84" hidden="1" x14ac:dyDescent="0.2">
      <c r="A78" s="143" t="s">
        <v>306</v>
      </c>
      <c r="B78" s="142" t="s">
        <v>324</v>
      </c>
      <c r="C78" s="139"/>
      <c r="D78" s="139"/>
      <c r="E78" s="139"/>
      <c r="F78" s="139"/>
      <c r="G78" s="139"/>
      <c r="H78" s="139"/>
      <c r="I78" s="139"/>
    </row>
    <row r="79" spans="1:9" ht="48" x14ac:dyDescent="0.2">
      <c r="A79" s="143" t="s">
        <v>290</v>
      </c>
      <c r="B79" s="142" t="s">
        <v>291</v>
      </c>
      <c r="C79" s="139">
        <f>Buget_cerere!C29+Buget_cerere!C32+Buget_cerere!C33+Buget_cerere!C35+Buget_cerere!C68+Buget_cerere!C78</f>
        <v>0</v>
      </c>
      <c r="D79" s="139">
        <f>Buget_cerere!D29+Buget_cerere!D32+Buget_cerere!D33+Buget_cerere!D35+Buget_cerere!D68+Buget_cerere!D78</f>
        <v>0</v>
      </c>
      <c r="E79" s="139">
        <f>Buget_cerere!E29+Buget_cerere!E32+Buget_cerere!E33+Buget_cerere!E35+Buget_cerere!E68+Buget_cerere!E78</f>
        <v>0</v>
      </c>
      <c r="F79" s="139">
        <f>Buget_cerere!F29+Buget_cerere!F32+Buget_cerere!F33+Buget_cerere!F35+Buget_cerere!F68+Buget_cerere!F78</f>
        <v>0</v>
      </c>
      <c r="G79" s="139">
        <f>Buget_cerere!G29+Buget_cerere!G32+Buget_cerere!G33+Buget_cerere!G35+Buget_cerere!G68+Buget_cerere!G78</f>
        <v>0</v>
      </c>
      <c r="H79" s="139">
        <f>Buget_cerere!H29+Buget_cerere!H32+Buget_cerere!H33+Buget_cerere!H35+Buget_cerere!H68+Buget_cerere!H78</f>
        <v>0</v>
      </c>
      <c r="I79" s="139">
        <f>Buget_cerere!I29+Buget_cerere!I32+Buget_cerere!I33+Buget_cerere!I35+Buget_cerere!I68+Buget_cerere!I78</f>
        <v>0</v>
      </c>
    </row>
    <row r="80" spans="1:9" ht="48" hidden="1" x14ac:dyDescent="0.2">
      <c r="A80" s="143" t="s">
        <v>325</v>
      </c>
      <c r="B80" s="142" t="s">
        <v>326</v>
      </c>
      <c r="C80" s="139"/>
      <c r="D80" s="139"/>
      <c r="E80" s="139"/>
      <c r="F80" s="139"/>
      <c r="G80" s="139"/>
      <c r="H80" s="139"/>
      <c r="I80" s="139"/>
    </row>
    <row r="81" spans="1:9" ht="19.899999999999999" hidden="1" customHeight="1" x14ac:dyDescent="0.2">
      <c r="A81" s="143" t="s">
        <v>315</v>
      </c>
      <c r="B81" s="142" t="s">
        <v>27</v>
      </c>
      <c r="C81" s="139"/>
      <c r="D81" s="139"/>
      <c r="E81" s="139"/>
      <c r="F81" s="139"/>
      <c r="G81" s="139"/>
      <c r="H81" s="139"/>
      <c r="I81" s="139"/>
    </row>
    <row r="82" spans="1:9" ht="24" hidden="1" x14ac:dyDescent="0.2">
      <c r="A82" s="143" t="s">
        <v>317</v>
      </c>
      <c r="B82" s="142" t="s">
        <v>318</v>
      </c>
      <c r="C82" s="139"/>
      <c r="D82" s="139"/>
      <c r="E82" s="139"/>
      <c r="F82" s="139"/>
      <c r="G82" s="139"/>
      <c r="H82" s="139"/>
      <c r="I82" s="139"/>
    </row>
    <row r="83" spans="1:9" ht="24" hidden="1" x14ac:dyDescent="0.2">
      <c r="A83" s="496" t="s">
        <v>305</v>
      </c>
      <c r="B83" s="142" t="s">
        <v>319</v>
      </c>
      <c r="C83" s="139"/>
      <c r="D83" s="139"/>
      <c r="E83" s="139"/>
      <c r="F83" s="139"/>
      <c r="G83" s="139"/>
      <c r="H83" s="139"/>
      <c r="I83" s="139"/>
    </row>
    <row r="84" spans="1:9" ht="36" hidden="1" x14ac:dyDescent="0.2">
      <c r="A84" s="496"/>
      <c r="B84" s="142" t="s">
        <v>320</v>
      </c>
      <c r="C84" s="139"/>
      <c r="D84" s="139"/>
      <c r="E84" s="139"/>
      <c r="F84" s="139"/>
      <c r="G84" s="139"/>
      <c r="H84" s="139"/>
      <c r="I84" s="139"/>
    </row>
    <row r="85" spans="1:9" ht="72" hidden="1" x14ac:dyDescent="0.2">
      <c r="A85" s="496"/>
      <c r="B85" s="142" t="s">
        <v>321</v>
      </c>
      <c r="C85" s="139"/>
      <c r="D85" s="139"/>
      <c r="E85" s="139"/>
      <c r="F85" s="139"/>
      <c r="G85" s="139"/>
      <c r="H85" s="139"/>
      <c r="I85" s="139"/>
    </row>
    <row r="86" spans="1:9" ht="72" hidden="1" x14ac:dyDescent="0.2">
      <c r="A86" s="496"/>
      <c r="B86" s="142" t="s">
        <v>322</v>
      </c>
      <c r="C86" s="139"/>
      <c r="D86" s="139"/>
      <c r="E86" s="139"/>
      <c r="F86" s="139"/>
      <c r="G86" s="139"/>
      <c r="H86" s="139"/>
      <c r="I86" s="139"/>
    </row>
    <row r="87" spans="1:9" ht="36" hidden="1" x14ac:dyDescent="0.2">
      <c r="A87" s="496"/>
      <c r="B87" s="142" t="s">
        <v>323</v>
      </c>
      <c r="C87" s="139"/>
      <c r="D87" s="139"/>
      <c r="E87" s="139"/>
      <c r="F87" s="139"/>
      <c r="G87" s="139"/>
      <c r="H87" s="139"/>
      <c r="I87" s="139"/>
    </row>
    <row r="88" spans="1:9" hidden="1" x14ac:dyDescent="0.2"/>
    <row r="89" spans="1:9" hidden="1" x14ac:dyDescent="0.2"/>
    <row r="90" spans="1:9" x14ac:dyDescent="0.2">
      <c r="A90" s="487" t="s">
        <v>0</v>
      </c>
      <c r="B90" s="488"/>
      <c r="C90" s="153">
        <f t="shared" ref="C90:I90" si="0">SUM(C3:C89)</f>
        <v>0</v>
      </c>
      <c r="D90" s="153">
        <f t="shared" si="0"/>
        <v>0</v>
      </c>
      <c r="E90" s="153">
        <f t="shared" si="0"/>
        <v>0</v>
      </c>
      <c r="F90" s="153">
        <f t="shared" si="0"/>
        <v>0</v>
      </c>
      <c r="G90" s="153">
        <f t="shared" si="0"/>
        <v>0</v>
      </c>
      <c r="H90" s="153">
        <f t="shared" si="0"/>
        <v>0</v>
      </c>
      <c r="I90" s="153">
        <f t="shared" si="0"/>
        <v>0</v>
      </c>
    </row>
    <row r="91" spans="1:9" x14ac:dyDescent="0.2">
      <c r="C91" s="19" t="str">
        <f>IF(C90=Buget_cerere!C83,"OK","ERROR")</f>
        <v>OK</v>
      </c>
      <c r="D91" s="19" t="str">
        <f>IF(D90=Buget_cerere!D83,"OK","ERROR")</f>
        <v>OK</v>
      </c>
      <c r="E91" s="19" t="str">
        <f>IF(E90=Buget_cerere!E83,"OK","ERROR")</f>
        <v>OK</v>
      </c>
      <c r="F91" s="19" t="str">
        <f>IF(F90=Buget_cerere!F83,"OK","ERROR")</f>
        <v>OK</v>
      </c>
      <c r="G91" s="19" t="str">
        <f>IF(G90=Buget_cerere!G83,"OK","ERROR")</f>
        <v>OK</v>
      </c>
      <c r="H91" s="19" t="str">
        <f>IF(H90=Buget_cerere!H83,"OK","ERROR")</f>
        <v>OK</v>
      </c>
      <c r="I91" s="19" t="str">
        <f>IF(I90=Buget_cerere!I83,"OK","ERROR")</f>
        <v>OK</v>
      </c>
    </row>
    <row r="95" spans="1:9" x14ac:dyDescent="0.2">
      <c r="C95" s="171"/>
      <c r="D95" s="171"/>
      <c r="E95" s="171"/>
    </row>
  </sheetData>
  <sheetProtection algorithmName="SHA-512" hashValue="0sRyIbomXb4WiM/qRPH59Wu+mOfPVDLJbJ4vu8ooeVtbwZn6kWF/h9qNy8iW4bwnVDsHbFjtNv08wky4atf4nQ==" saltValue="+U5eehHjj/jlTkYes8zIFg==" spinCount="100000" sheet="1" objects="1" scenarios="1"/>
  <mergeCells count="13">
    <mergeCell ref="A90:B90"/>
    <mergeCell ref="E1:E2"/>
    <mergeCell ref="F1:G1"/>
    <mergeCell ref="H1:H2"/>
    <mergeCell ref="I1:I2"/>
    <mergeCell ref="A1:A2"/>
    <mergeCell ref="B1:B2"/>
    <mergeCell ref="A3:A13"/>
    <mergeCell ref="A15:A27"/>
    <mergeCell ref="A28:A72"/>
    <mergeCell ref="A73:A77"/>
    <mergeCell ref="A83:A87"/>
    <mergeCell ref="C1:D1"/>
  </mergeCells>
  <conditionalFormatting sqref="C91:I91">
    <cfRule type="cellIs" dxfId="2" priority="1" operator="equal">
      <formula>"error"</formula>
    </cfRule>
  </conditionalFormatting>
  <pageMargins left="0.45" right="0.45" top="0.5" bottom="0.25" header="0.05"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G96"/>
  <sheetViews>
    <sheetView workbookViewId="0">
      <pane xSplit="3" ySplit="2" topLeftCell="D57" activePane="bottomRight" state="frozen"/>
      <selection pane="topRight" activeCell="C1" sqref="C1"/>
      <selection pane="bottomLeft" activeCell="A8" sqref="A8"/>
      <selection pane="bottomRight" activeCell="D57" sqref="D57:J57"/>
    </sheetView>
  </sheetViews>
  <sheetFormatPr defaultColWidth="8.85546875" defaultRowHeight="10.5" x14ac:dyDescent="0.2"/>
  <cols>
    <col min="1" max="1" width="4.140625" style="176" hidden="1" customWidth="1"/>
    <col min="2" max="2" width="3.5703125" style="176" customWidth="1"/>
    <col min="3" max="3" width="21.140625" style="243" customWidth="1"/>
    <col min="4" max="17" width="10" style="244" bestFit="1" customWidth="1"/>
    <col min="18" max="23" width="10" style="245" bestFit="1" customWidth="1"/>
    <col min="24" max="27" width="10" style="176" bestFit="1" customWidth="1"/>
    <col min="28" max="28" width="10" style="444" bestFit="1" customWidth="1"/>
    <col min="29" max="33" width="10" style="176" bestFit="1" customWidth="1"/>
    <col min="34" max="16384" width="8.85546875" style="176"/>
  </cols>
  <sheetData>
    <row r="1" spans="1:33" ht="24.6" customHeight="1" x14ac:dyDescent="0.2">
      <c r="B1" s="177"/>
      <c r="C1" s="497" t="s">
        <v>71</v>
      </c>
      <c r="D1" s="497"/>
      <c r="E1" s="497"/>
      <c r="F1" s="497"/>
      <c r="G1" s="497"/>
      <c r="H1" s="497"/>
      <c r="I1" s="497"/>
      <c r="J1" s="497"/>
      <c r="K1" s="497"/>
      <c r="L1" s="497"/>
      <c r="M1" s="497"/>
      <c r="N1" s="497"/>
      <c r="O1" s="497" t="s">
        <v>71</v>
      </c>
      <c r="P1" s="497"/>
      <c r="Q1" s="497"/>
      <c r="R1" s="497"/>
      <c r="S1" s="497"/>
      <c r="T1" s="497"/>
      <c r="U1" s="497"/>
      <c r="V1" s="497"/>
      <c r="W1" s="497"/>
      <c r="X1" s="497"/>
      <c r="Y1" s="497"/>
      <c r="Z1" s="497"/>
      <c r="AA1" s="497" t="s">
        <v>71</v>
      </c>
      <c r="AB1" s="497"/>
      <c r="AC1" s="497"/>
      <c r="AD1" s="497"/>
      <c r="AE1" s="497"/>
      <c r="AF1" s="497"/>
      <c r="AG1" s="497"/>
    </row>
    <row r="2" spans="1:33" s="178" customFormat="1" ht="19.149999999999999" customHeight="1" x14ac:dyDescent="0.2">
      <c r="B2" s="179"/>
      <c r="C2" s="498"/>
      <c r="D2" s="498"/>
      <c r="E2" s="498"/>
      <c r="F2" s="498"/>
      <c r="G2" s="498"/>
      <c r="H2" s="498"/>
      <c r="I2" s="181"/>
      <c r="J2" s="181"/>
      <c r="K2" s="181"/>
      <c r="L2" s="181"/>
      <c r="M2" s="181"/>
      <c r="N2" s="182"/>
      <c r="O2" s="182"/>
      <c r="P2" s="182"/>
      <c r="Q2" s="182"/>
      <c r="R2" s="182"/>
      <c r="S2" s="182"/>
      <c r="T2" s="182"/>
      <c r="U2" s="182"/>
      <c r="V2" s="182"/>
      <c r="W2" s="182"/>
      <c r="X2" s="179"/>
      <c r="Y2" s="179"/>
      <c r="Z2" s="179"/>
      <c r="AA2" s="179"/>
      <c r="AB2" s="423"/>
      <c r="AC2" s="179"/>
      <c r="AD2" s="179"/>
      <c r="AE2" s="179"/>
      <c r="AF2" s="179"/>
      <c r="AG2" s="179"/>
    </row>
    <row r="3" spans="1:33" s="178" customFormat="1" ht="14.45" customHeight="1" x14ac:dyDescent="0.2">
      <c r="B3" s="179"/>
      <c r="C3" s="180"/>
      <c r="D3" s="183">
        <v>1</v>
      </c>
      <c r="E3" s="183">
        <v>2</v>
      </c>
      <c r="F3" s="183">
        <v>3</v>
      </c>
      <c r="G3" s="183">
        <v>4</v>
      </c>
      <c r="H3" s="183">
        <v>5</v>
      </c>
      <c r="I3" s="183">
        <v>6</v>
      </c>
      <c r="J3" s="183">
        <v>7</v>
      </c>
      <c r="K3" s="183">
        <v>8</v>
      </c>
      <c r="L3" s="183">
        <v>9</v>
      </c>
      <c r="M3" s="183">
        <v>10</v>
      </c>
      <c r="N3" s="183">
        <v>11</v>
      </c>
      <c r="O3" s="183">
        <v>12</v>
      </c>
      <c r="P3" s="183">
        <v>13</v>
      </c>
      <c r="Q3" s="183">
        <v>14</v>
      </c>
      <c r="R3" s="183">
        <v>15</v>
      </c>
      <c r="S3" s="183">
        <v>16</v>
      </c>
      <c r="T3" s="183">
        <v>17</v>
      </c>
      <c r="U3" s="183">
        <v>18</v>
      </c>
      <c r="V3" s="183">
        <v>19</v>
      </c>
      <c r="W3" s="183">
        <v>20</v>
      </c>
      <c r="X3" s="183">
        <v>21</v>
      </c>
      <c r="Y3" s="183">
        <v>22</v>
      </c>
      <c r="Z3" s="183">
        <v>23</v>
      </c>
      <c r="AA3" s="183">
        <v>24</v>
      </c>
      <c r="AB3" s="424">
        <v>25</v>
      </c>
      <c r="AC3" s="183">
        <v>26</v>
      </c>
      <c r="AD3" s="183">
        <v>27</v>
      </c>
      <c r="AE3" s="183">
        <v>28</v>
      </c>
      <c r="AF3" s="183">
        <v>29</v>
      </c>
      <c r="AG3" s="183">
        <v>30</v>
      </c>
    </row>
    <row r="4" spans="1:33" s="178" customFormat="1" x14ac:dyDescent="0.2">
      <c r="B4" s="184"/>
      <c r="C4" s="185"/>
      <c r="D4" s="186"/>
      <c r="E4" s="186"/>
      <c r="F4" s="186"/>
      <c r="G4" s="186"/>
      <c r="H4" s="186"/>
      <c r="I4" s="186"/>
      <c r="J4" s="186"/>
      <c r="K4" s="186"/>
      <c r="L4" s="186"/>
      <c r="M4" s="186"/>
      <c r="N4" s="186"/>
      <c r="O4" s="186"/>
      <c r="P4" s="186"/>
      <c r="Q4" s="186"/>
      <c r="R4" s="186"/>
      <c r="S4" s="186"/>
      <c r="T4" s="186"/>
      <c r="U4" s="186"/>
      <c r="V4" s="186"/>
      <c r="W4" s="186"/>
      <c r="X4" s="186"/>
      <c r="Y4" s="186"/>
      <c r="Z4" s="186"/>
      <c r="AA4" s="186"/>
      <c r="AB4" s="425"/>
      <c r="AC4" s="186"/>
      <c r="AD4" s="186"/>
      <c r="AE4" s="186"/>
      <c r="AF4" s="186"/>
      <c r="AG4" s="186"/>
    </row>
    <row r="5" spans="1:33" s="178" customFormat="1" ht="30" customHeight="1" x14ac:dyDescent="0.2">
      <c r="A5" s="178">
        <v>1</v>
      </c>
      <c r="B5" s="179">
        <v>1</v>
      </c>
      <c r="C5" s="187" t="s">
        <v>231</v>
      </c>
      <c r="D5" s="188"/>
      <c r="E5" s="188"/>
      <c r="F5" s="188"/>
      <c r="G5" s="188"/>
      <c r="H5" s="188"/>
      <c r="I5" s="188"/>
      <c r="J5" s="188"/>
      <c r="K5" s="188"/>
      <c r="L5" s="188"/>
      <c r="M5" s="188"/>
      <c r="N5" s="188"/>
      <c r="O5" s="188"/>
      <c r="P5" s="188"/>
      <c r="Q5" s="188"/>
      <c r="R5" s="410"/>
      <c r="S5" s="410"/>
      <c r="T5" s="410"/>
      <c r="U5" s="410"/>
      <c r="V5" s="410"/>
      <c r="W5" s="410"/>
      <c r="X5" s="410"/>
      <c r="Y5" s="410"/>
      <c r="Z5" s="410"/>
      <c r="AA5" s="410"/>
      <c r="AB5" s="426"/>
      <c r="AC5" s="410"/>
      <c r="AD5" s="410"/>
      <c r="AE5" s="410"/>
      <c r="AF5" s="410"/>
      <c r="AG5" s="410"/>
    </row>
    <row r="6" spans="1:33" s="178" customFormat="1" ht="31.5" x14ac:dyDescent="0.2">
      <c r="A6" s="178">
        <v>2</v>
      </c>
      <c r="B6" s="179">
        <v>2</v>
      </c>
      <c r="C6" s="187" t="s">
        <v>231</v>
      </c>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row>
    <row r="7" spans="1:33" s="178" customFormat="1" ht="31.5" x14ac:dyDescent="0.2">
      <c r="A7" s="178">
        <v>3</v>
      </c>
      <c r="B7" s="179">
        <v>3</v>
      </c>
      <c r="C7" s="187" t="s">
        <v>231</v>
      </c>
      <c r="D7" s="188"/>
      <c r="E7" s="188"/>
      <c r="F7" s="188"/>
      <c r="G7" s="188"/>
      <c r="H7" s="188"/>
      <c r="I7" s="188"/>
      <c r="J7" s="188"/>
      <c r="K7" s="188"/>
      <c r="L7" s="188"/>
      <c r="M7" s="188"/>
      <c r="N7" s="188"/>
      <c r="O7" s="188"/>
      <c r="P7" s="188"/>
      <c r="Q7" s="188"/>
      <c r="R7" s="188"/>
      <c r="S7" s="188"/>
      <c r="T7" s="188"/>
      <c r="U7" s="188"/>
      <c r="V7" s="188"/>
      <c r="W7" s="188"/>
      <c r="X7" s="188"/>
      <c r="Y7" s="188"/>
      <c r="Z7" s="188"/>
      <c r="AA7" s="188"/>
      <c r="AB7" s="427"/>
      <c r="AC7" s="188"/>
      <c r="AD7" s="188"/>
      <c r="AE7" s="188"/>
      <c r="AF7" s="188"/>
      <c r="AG7" s="188"/>
    </row>
    <row r="8" spans="1:33" s="178" customFormat="1" ht="28.9" customHeight="1" x14ac:dyDescent="0.2">
      <c r="A8" s="178">
        <v>10</v>
      </c>
      <c r="B8" s="179">
        <v>4</v>
      </c>
      <c r="C8" s="187" t="s">
        <v>231</v>
      </c>
      <c r="D8" s="188"/>
      <c r="E8" s="188"/>
      <c r="F8" s="188"/>
      <c r="G8" s="188"/>
      <c r="H8" s="188"/>
      <c r="I8" s="188"/>
      <c r="J8" s="188"/>
      <c r="K8" s="188"/>
      <c r="L8" s="188"/>
      <c r="M8" s="188"/>
      <c r="N8" s="188"/>
      <c r="O8" s="188"/>
      <c r="P8" s="188"/>
      <c r="Q8" s="188"/>
      <c r="R8" s="188"/>
      <c r="S8" s="188"/>
      <c r="T8" s="188"/>
      <c r="U8" s="188"/>
      <c r="V8" s="188"/>
      <c r="W8" s="188"/>
      <c r="X8" s="188"/>
      <c r="Y8" s="188"/>
      <c r="Z8" s="188"/>
      <c r="AA8" s="188"/>
      <c r="AB8" s="427"/>
      <c r="AC8" s="188"/>
      <c r="AD8" s="188"/>
      <c r="AE8" s="188"/>
      <c r="AF8" s="188"/>
      <c r="AG8" s="188"/>
    </row>
    <row r="9" spans="1:33" s="190" customFormat="1" ht="36" customHeight="1" x14ac:dyDescent="0.2">
      <c r="A9" s="190">
        <v>20</v>
      </c>
      <c r="B9" s="179">
        <v>5</v>
      </c>
      <c r="C9" s="189" t="s">
        <v>736</v>
      </c>
      <c r="D9" s="188"/>
      <c r="E9" s="188"/>
      <c r="F9" s="188"/>
      <c r="G9" s="188"/>
      <c r="H9" s="188"/>
      <c r="I9" s="188"/>
      <c r="J9" s="188"/>
      <c r="K9" s="188"/>
      <c r="L9" s="188"/>
      <c r="M9" s="188"/>
      <c r="N9" s="188"/>
      <c r="O9" s="188"/>
      <c r="P9" s="188"/>
      <c r="Q9" s="188"/>
      <c r="R9" s="188"/>
      <c r="S9" s="188"/>
      <c r="T9" s="188"/>
      <c r="U9" s="188"/>
      <c r="V9" s="188"/>
      <c r="W9" s="188"/>
      <c r="X9" s="188"/>
      <c r="Y9" s="188"/>
      <c r="Z9" s="188"/>
      <c r="AA9" s="188"/>
      <c r="AB9" s="427"/>
      <c r="AC9" s="188"/>
      <c r="AD9" s="188"/>
      <c r="AE9" s="188"/>
      <c r="AF9" s="188"/>
      <c r="AG9" s="188"/>
    </row>
    <row r="10" spans="1:33" s="178" customFormat="1" ht="42" x14ac:dyDescent="0.2">
      <c r="A10" s="178">
        <v>14</v>
      </c>
      <c r="B10" s="179">
        <v>6</v>
      </c>
      <c r="C10" s="189" t="s">
        <v>737</v>
      </c>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427"/>
      <c r="AC10" s="188"/>
      <c r="AD10" s="188"/>
      <c r="AE10" s="188"/>
      <c r="AF10" s="188"/>
      <c r="AG10" s="188"/>
    </row>
    <row r="11" spans="1:33" s="191" customFormat="1" ht="26.25" customHeight="1" x14ac:dyDescent="0.2">
      <c r="B11" s="192"/>
      <c r="C11" s="193" t="s">
        <v>719</v>
      </c>
      <c r="D11" s="194">
        <f>SUM(D5:D10)</f>
        <v>0</v>
      </c>
      <c r="E11" s="194">
        <f t="shared" ref="E11:AG11" si="0">SUM(E5:E10)</f>
        <v>0</v>
      </c>
      <c r="F11" s="194">
        <f t="shared" si="0"/>
        <v>0</v>
      </c>
      <c r="G11" s="194">
        <f t="shared" si="0"/>
        <v>0</v>
      </c>
      <c r="H11" s="194">
        <f t="shared" si="0"/>
        <v>0</v>
      </c>
      <c r="I11" s="194">
        <f t="shared" si="0"/>
        <v>0</v>
      </c>
      <c r="J11" s="194">
        <f t="shared" si="0"/>
        <v>0</v>
      </c>
      <c r="K11" s="194">
        <f t="shared" si="0"/>
        <v>0</v>
      </c>
      <c r="L11" s="194">
        <f t="shared" si="0"/>
        <v>0</v>
      </c>
      <c r="M11" s="194">
        <f t="shared" si="0"/>
        <v>0</v>
      </c>
      <c r="N11" s="194">
        <f t="shared" si="0"/>
        <v>0</v>
      </c>
      <c r="O11" s="194">
        <f t="shared" si="0"/>
        <v>0</v>
      </c>
      <c r="P11" s="194">
        <f t="shared" si="0"/>
        <v>0</v>
      </c>
      <c r="Q11" s="194">
        <f t="shared" si="0"/>
        <v>0</v>
      </c>
      <c r="R11" s="194">
        <f t="shared" si="0"/>
        <v>0</v>
      </c>
      <c r="S11" s="194">
        <f t="shared" si="0"/>
        <v>0</v>
      </c>
      <c r="T11" s="194">
        <f t="shared" si="0"/>
        <v>0</v>
      </c>
      <c r="U11" s="194">
        <f t="shared" si="0"/>
        <v>0</v>
      </c>
      <c r="V11" s="194">
        <f t="shared" si="0"/>
        <v>0</v>
      </c>
      <c r="W11" s="194">
        <f t="shared" si="0"/>
        <v>0</v>
      </c>
      <c r="X11" s="194">
        <f t="shared" si="0"/>
        <v>0</v>
      </c>
      <c r="Y11" s="194">
        <f t="shared" si="0"/>
        <v>0</v>
      </c>
      <c r="Z11" s="194">
        <f t="shared" si="0"/>
        <v>0</v>
      </c>
      <c r="AA11" s="194">
        <f t="shared" si="0"/>
        <v>0</v>
      </c>
      <c r="AB11" s="428">
        <f t="shared" si="0"/>
        <v>0</v>
      </c>
      <c r="AC11" s="194">
        <f t="shared" si="0"/>
        <v>0</v>
      </c>
      <c r="AD11" s="194">
        <f t="shared" si="0"/>
        <v>0</v>
      </c>
      <c r="AE11" s="194">
        <f t="shared" si="0"/>
        <v>0</v>
      </c>
      <c r="AF11" s="194">
        <f t="shared" si="0"/>
        <v>0</v>
      </c>
      <c r="AG11" s="194">
        <f t="shared" si="0"/>
        <v>0</v>
      </c>
    </row>
    <row r="12" spans="1:33" s="191" customFormat="1" ht="14.25" customHeight="1" x14ac:dyDescent="0.2">
      <c r="B12" s="184"/>
      <c r="C12" s="185"/>
      <c r="D12" s="186"/>
      <c r="E12" s="186"/>
      <c r="F12" s="186"/>
      <c r="G12" s="186"/>
      <c r="H12" s="186"/>
      <c r="I12" s="184"/>
      <c r="J12" s="185"/>
      <c r="K12" s="186"/>
      <c r="L12" s="186"/>
      <c r="M12" s="186"/>
      <c r="N12" s="186"/>
      <c r="O12" s="186"/>
      <c r="P12" s="184"/>
      <c r="Q12" s="185"/>
      <c r="R12" s="186"/>
      <c r="S12" s="186"/>
      <c r="T12" s="186"/>
      <c r="U12" s="186"/>
      <c r="V12" s="186"/>
      <c r="W12" s="184"/>
      <c r="X12" s="185"/>
      <c r="Y12" s="186"/>
      <c r="Z12" s="186"/>
      <c r="AA12" s="186"/>
      <c r="AB12" s="425"/>
      <c r="AC12" s="186"/>
      <c r="AD12" s="184"/>
      <c r="AE12" s="185"/>
      <c r="AF12" s="186"/>
      <c r="AG12" s="186"/>
    </row>
    <row r="13" spans="1:33" s="195" customFormat="1" ht="31.5" x14ac:dyDescent="0.2">
      <c r="A13" s="195">
        <v>1</v>
      </c>
      <c r="B13" s="196">
        <v>1</v>
      </c>
      <c r="C13" s="197" t="s">
        <v>227</v>
      </c>
      <c r="D13" s="188"/>
      <c r="E13" s="188"/>
      <c r="F13" s="188"/>
      <c r="G13" s="188"/>
      <c r="H13" s="188"/>
      <c r="I13" s="188"/>
      <c r="J13" s="188"/>
      <c r="K13" s="188"/>
      <c r="L13" s="188"/>
      <c r="M13" s="188"/>
      <c r="N13" s="188"/>
      <c r="O13" s="188"/>
      <c r="P13" s="188"/>
      <c r="Q13" s="188"/>
      <c r="R13" s="410"/>
      <c r="S13" s="410"/>
      <c r="T13" s="410"/>
      <c r="U13" s="410"/>
      <c r="V13" s="410"/>
      <c r="W13" s="410"/>
      <c r="X13" s="410"/>
      <c r="Y13" s="410"/>
      <c r="Z13" s="410"/>
      <c r="AA13" s="410"/>
      <c r="AB13" s="426"/>
      <c r="AC13" s="410"/>
      <c r="AD13" s="410"/>
      <c r="AE13" s="410"/>
      <c r="AF13" s="410"/>
      <c r="AG13" s="410"/>
    </row>
    <row r="14" spans="1:33" s="195" customFormat="1" ht="23.45" customHeight="1" x14ac:dyDescent="0.2">
      <c r="A14" s="195">
        <v>2</v>
      </c>
      <c r="B14" s="196">
        <v>2</v>
      </c>
      <c r="C14" s="197" t="s">
        <v>228</v>
      </c>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427"/>
      <c r="AC14" s="188"/>
      <c r="AD14" s="188"/>
      <c r="AE14" s="188"/>
      <c r="AF14" s="188"/>
      <c r="AG14" s="188"/>
    </row>
    <row r="15" spans="1:33" s="195" customFormat="1" ht="21" x14ac:dyDescent="0.2">
      <c r="A15" s="195">
        <v>3</v>
      </c>
      <c r="B15" s="196">
        <v>3</v>
      </c>
      <c r="C15" s="197" t="s">
        <v>232</v>
      </c>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427"/>
      <c r="AC15" s="188"/>
      <c r="AD15" s="188"/>
      <c r="AE15" s="188"/>
      <c r="AF15" s="188"/>
      <c r="AG15" s="188"/>
    </row>
    <row r="16" spans="1:33" s="195" customFormat="1" ht="30" customHeight="1" x14ac:dyDescent="0.2">
      <c r="A16" s="195">
        <v>4</v>
      </c>
      <c r="B16" s="196">
        <v>4</v>
      </c>
      <c r="C16" s="197" t="s">
        <v>229</v>
      </c>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427"/>
      <c r="AC16" s="188"/>
      <c r="AD16" s="188"/>
      <c r="AE16" s="188"/>
      <c r="AF16" s="188"/>
      <c r="AG16" s="188"/>
    </row>
    <row r="17" spans="1:33" ht="22.9" customHeight="1" x14ac:dyDescent="0.2">
      <c r="A17" s="195">
        <v>14</v>
      </c>
      <c r="B17" s="196">
        <v>5</v>
      </c>
      <c r="C17" s="197" t="s">
        <v>230</v>
      </c>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427"/>
      <c r="AC17" s="188"/>
      <c r="AD17" s="188"/>
      <c r="AE17" s="188"/>
      <c r="AF17" s="188"/>
      <c r="AG17" s="188"/>
    </row>
    <row r="18" spans="1:33" s="195" customFormat="1" ht="22.9" customHeight="1" x14ac:dyDescent="0.2">
      <c r="A18" s="195">
        <v>20</v>
      </c>
      <c r="B18" s="196">
        <v>6</v>
      </c>
      <c r="C18" s="197" t="s">
        <v>66</v>
      </c>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427"/>
      <c r="AC18" s="188"/>
      <c r="AD18" s="188"/>
      <c r="AE18" s="188"/>
      <c r="AF18" s="188"/>
      <c r="AG18" s="188"/>
    </row>
    <row r="19" spans="1:33" s="195" customFormat="1" ht="22.9" customHeight="1" x14ac:dyDescent="0.2">
      <c r="B19" s="196">
        <v>7</v>
      </c>
      <c r="C19" s="197" t="s">
        <v>724</v>
      </c>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427"/>
      <c r="AC19" s="188"/>
      <c r="AD19" s="188"/>
      <c r="AE19" s="188"/>
      <c r="AF19" s="188"/>
      <c r="AG19" s="188"/>
    </row>
    <row r="20" spans="1:33" s="191" customFormat="1" ht="30" customHeight="1" x14ac:dyDescent="0.2">
      <c r="B20" s="196"/>
      <c r="C20" s="193" t="s">
        <v>720</v>
      </c>
      <c r="D20" s="194">
        <f>SUM(D13:D19)</f>
        <v>0</v>
      </c>
      <c r="E20" s="194">
        <f t="shared" ref="E20:AG20" si="1">SUM(E13:E19)</f>
        <v>0</v>
      </c>
      <c r="F20" s="194">
        <f t="shared" si="1"/>
        <v>0</v>
      </c>
      <c r="G20" s="194">
        <f t="shared" si="1"/>
        <v>0</v>
      </c>
      <c r="H20" s="194">
        <f t="shared" si="1"/>
        <v>0</v>
      </c>
      <c r="I20" s="194">
        <f t="shared" si="1"/>
        <v>0</v>
      </c>
      <c r="J20" s="194">
        <f t="shared" si="1"/>
        <v>0</v>
      </c>
      <c r="K20" s="194">
        <f t="shared" si="1"/>
        <v>0</v>
      </c>
      <c r="L20" s="194">
        <f t="shared" si="1"/>
        <v>0</v>
      </c>
      <c r="M20" s="194">
        <f t="shared" si="1"/>
        <v>0</v>
      </c>
      <c r="N20" s="194">
        <f t="shared" si="1"/>
        <v>0</v>
      </c>
      <c r="O20" s="194">
        <f t="shared" si="1"/>
        <v>0</v>
      </c>
      <c r="P20" s="194">
        <f t="shared" si="1"/>
        <v>0</v>
      </c>
      <c r="Q20" s="194">
        <f t="shared" si="1"/>
        <v>0</v>
      </c>
      <c r="R20" s="194">
        <f t="shared" si="1"/>
        <v>0</v>
      </c>
      <c r="S20" s="194">
        <f t="shared" si="1"/>
        <v>0</v>
      </c>
      <c r="T20" s="194">
        <f t="shared" si="1"/>
        <v>0</v>
      </c>
      <c r="U20" s="194">
        <f t="shared" si="1"/>
        <v>0</v>
      </c>
      <c r="V20" s="194">
        <f t="shared" si="1"/>
        <v>0</v>
      </c>
      <c r="W20" s="194">
        <f t="shared" si="1"/>
        <v>0</v>
      </c>
      <c r="X20" s="194">
        <f t="shared" si="1"/>
        <v>0</v>
      </c>
      <c r="Y20" s="194">
        <f t="shared" si="1"/>
        <v>0</v>
      </c>
      <c r="Z20" s="194">
        <f t="shared" si="1"/>
        <v>0</v>
      </c>
      <c r="AA20" s="194">
        <f t="shared" si="1"/>
        <v>0</v>
      </c>
      <c r="AB20" s="428">
        <f t="shared" si="1"/>
        <v>0</v>
      </c>
      <c r="AC20" s="194">
        <f t="shared" si="1"/>
        <v>0</v>
      </c>
      <c r="AD20" s="194">
        <f t="shared" si="1"/>
        <v>0</v>
      </c>
      <c r="AE20" s="194">
        <f t="shared" si="1"/>
        <v>0</v>
      </c>
      <c r="AF20" s="194">
        <f t="shared" si="1"/>
        <v>0</v>
      </c>
      <c r="AG20" s="194">
        <f t="shared" si="1"/>
        <v>0</v>
      </c>
    </row>
    <row r="21" spans="1:33" s="191" customFormat="1" ht="26.45" customHeight="1" x14ac:dyDescent="0.2">
      <c r="B21" s="196"/>
      <c r="C21" s="198" t="s">
        <v>723</v>
      </c>
      <c r="D21" s="199">
        <f>D11-D20</f>
        <v>0</v>
      </c>
      <c r="E21" s="199">
        <f t="shared" ref="E21:AG21" si="2">E11-E20</f>
        <v>0</v>
      </c>
      <c r="F21" s="199">
        <f t="shared" si="2"/>
        <v>0</v>
      </c>
      <c r="G21" s="199">
        <f t="shared" si="2"/>
        <v>0</v>
      </c>
      <c r="H21" s="199">
        <f t="shared" si="2"/>
        <v>0</v>
      </c>
      <c r="I21" s="199">
        <f t="shared" si="2"/>
        <v>0</v>
      </c>
      <c r="J21" s="199">
        <f t="shared" si="2"/>
        <v>0</v>
      </c>
      <c r="K21" s="199">
        <f t="shared" si="2"/>
        <v>0</v>
      </c>
      <c r="L21" s="199">
        <f t="shared" si="2"/>
        <v>0</v>
      </c>
      <c r="M21" s="199">
        <f t="shared" si="2"/>
        <v>0</v>
      </c>
      <c r="N21" s="199">
        <f t="shared" si="2"/>
        <v>0</v>
      </c>
      <c r="O21" s="199">
        <f t="shared" si="2"/>
        <v>0</v>
      </c>
      <c r="P21" s="199">
        <f t="shared" si="2"/>
        <v>0</v>
      </c>
      <c r="Q21" s="199">
        <f t="shared" si="2"/>
        <v>0</v>
      </c>
      <c r="R21" s="199">
        <f t="shared" si="2"/>
        <v>0</v>
      </c>
      <c r="S21" s="199">
        <f t="shared" si="2"/>
        <v>0</v>
      </c>
      <c r="T21" s="199">
        <f t="shared" si="2"/>
        <v>0</v>
      </c>
      <c r="U21" s="199">
        <f t="shared" si="2"/>
        <v>0</v>
      </c>
      <c r="V21" s="199">
        <f t="shared" si="2"/>
        <v>0</v>
      </c>
      <c r="W21" s="199">
        <f t="shared" si="2"/>
        <v>0</v>
      </c>
      <c r="X21" s="199">
        <f t="shared" si="2"/>
        <v>0</v>
      </c>
      <c r="Y21" s="199">
        <f t="shared" si="2"/>
        <v>0</v>
      </c>
      <c r="Z21" s="199">
        <f t="shared" si="2"/>
        <v>0</v>
      </c>
      <c r="AA21" s="199">
        <f t="shared" si="2"/>
        <v>0</v>
      </c>
      <c r="AB21" s="429">
        <f t="shared" si="2"/>
        <v>0</v>
      </c>
      <c r="AC21" s="199">
        <f t="shared" si="2"/>
        <v>0</v>
      </c>
      <c r="AD21" s="199">
        <f t="shared" si="2"/>
        <v>0</v>
      </c>
      <c r="AE21" s="199">
        <f t="shared" si="2"/>
        <v>0</v>
      </c>
      <c r="AF21" s="199">
        <f t="shared" si="2"/>
        <v>0</v>
      </c>
      <c r="AG21" s="199">
        <f t="shared" si="2"/>
        <v>0</v>
      </c>
    </row>
    <row r="22" spans="1:33" x14ac:dyDescent="0.2">
      <c r="B22" s="195"/>
      <c r="C22" s="200"/>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430"/>
      <c r="AC22" s="201"/>
      <c r="AD22" s="201"/>
      <c r="AE22" s="201"/>
      <c r="AF22" s="201"/>
      <c r="AG22" s="201"/>
    </row>
    <row r="23" spans="1:33" ht="25.9" customHeight="1" x14ac:dyDescent="0.2">
      <c r="B23" s="195"/>
      <c r="C23" s="200"/>
      <c r="D23" s="201"/>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430"/>
      <c r="AC23" s="201"/>
      <c r="AD23" s="201"/>
      <c r="AE23" s="201"/>
      <c r="AF23" s="201"/>
      <c r="AG23" s="201"/>
    </row>
    <row r="24" spans="1:33" x14ac:dyDescent="0.2">
      <c r="B24" s="195"/>
      <c r="C24" s="200"/>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430"/>
      <c r="AC24" s="201"/>
      <c r="AD24" s="201"/>
      <c r="AE24" s="201"/>
      <c r="AF24" s="201"/>
      <c r="AG24" s="201"/>
    </row>
    <row r="25" spans="1:33" x14ac:dyDescent="0.2">
      <c r="B25" s="195"/>
      <c r="C25" s="200"/>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430"/>
      <c r="AC25" s="201"/>
      <c r="AD25" s="201"/>
      <c r="AE25" s="201"/>
      <c r="AF25" s="201"/>
      <c r="AG25" s="201"/>
    </row>
    <row r="26" spans="1:33" ht="13.15" customHeight="1" x14ac:dyDescent="0.2">
      <c r="B26" s="195"/>
      <c r="C26" s="200"/>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430"/>
      <c r="AC26" s="201"/>
      <c r="AD26" s="201"/>
      <c r="AE26" s="201"/>
      <c r="AF26" s="201"/>
      <c r="AG26" s="201"/>
    </row>
    <row r="27" spans="1:33" s="202" customFormat="1" ht="26.25" customHeight="1" x14ac:dyDescent="0.2">
      <c r="B27" s="500" t="s">
        <v>244</v>
      </c>
      <c r="C27" s="500"/>
      <c r="D27" s="289">
        <v>45413</v>
      </c>
      <c r="E27" s="203" t="s">
        <v>243</v>
      </c>
      <c r="F27" s="203"/>
      <c r="G27" s="203"/>
      <c r="H27" s="203"/>
      <c r="I27" s="203"/>
      <c r="J27" s="203"/>
      <c r="K27" s="203"/>
      <c r="L27" s="203"/>
      <c r="M27" s="203"/>
      <c r="N27" s="203"/>
      <c r="O27" s="203"/>
      <c r="P27" s="203"/>
      <c r="Q27" s="203"/>
      <c r="R27" s="258"/>
      <c r="S27" s="258"/>
      <c r="T27" s="258"/>
      <c r="U27" s="258"/>
      <c r="V27" s="258"/>
      <c r="W27" s="258"/>
      <c r="X27" s="259"/>
      <c r="Y27" s="259"/>
      <c r="Z27" s="259"/>
      <c r="AA27" s="259"/>
      <c r="AB27" s="423"/>
      <c r="AC27" s="259"/>
      <c r="AD27" s="259"/>
      <c r="AE27" s="259"/>
      <c r="AF27" s="259"/>
      <c r="AG27" s="259"/>
    </row>
    <row r="28" spans="1:33" s="202" customFormat="1" ht="26.25" customHeight="1" x14ac:dyDescent="0.25">
      <c r="B28" s="500" t="s">
        <v>51</v>
      </c>
      <c r="C28" s="500"/>
      <c r="D28" s="290">
        <v>48</v>
      </c>
      <c r="E28" s="204">
        <f>COUNTIF(Buget_cerere!N83:Q83,"&gt;0")</f>
        <v>0</v>
      </c>
      <c r="F28" s="205">
        <f>Amortizare!E32</f>
        <v>0</v>
      </c>
      <c r="G28" s="203"/>
      <c r="H28" s="203"/>
      <c r="I28" s="203"/>
      <c r="J28" s="203"/>
      <c r="K28" s="203"/>
      <c r="L28" s="203"/>
      <c r="M28" s="203"/>
      <c r="N28" s="203"/>
      <c r="O28" s="203"/>
      <c r="P28" s="203"/>
      <c r="Q28" s="203"/>
      <c r="R28" s="258"/>
      <c r="S28" s="258"/>
      <c r="T28" s="258"/>
      <c r="U28" s="258"/>
      <c r="V28" s="258"/>
      <c r="W28" s="258"/>
      <c r="X28" s="259"/>
      <c r="Y28" s="259"/>
      <c r="Z28" s="259"/>
      <c r="AA28" s="259"/>
      <c r="AB28" s="423"/>
      <c r="AC28" s="259"/>
      <c r="AD28" s="259"/>
      <c r="AE28" s="259"/>
      <c r="AF28" s="259"/>
      <c r="AG28" s="259"/>
    </row>
    <row r="29" spans="1:33" s="206" customFormat="1" x14ac:dyDescent="0.2">
      <c r="B29" s="207"/>
      <c r="C29" s="208"/>
      <c r="D29" s="192" t="s">
        <v>84</v>
      </c>
      <c r="E29" s="192" t="s">
        <v>85</v>
      </c>
      <c r="F29" s="192" t="s">
        <v>86</v>
      </c>
      <c r="G29" s="192" t="s">
        <v>87</v>
      </c>
      <c r="H29" s="192" t="s">
        <v>88</v>
      </c>
      <c r="I29" s="192" t="s">
        <v>89</v>
      </c>
      <c r="J29" s="192" t="s">
        <v>90</v>
      </c>
      <c r="K29" s="192" t="s">
        <v>91</v>
      </c>
      <c r="L29" s="192" t="s">
        <v>92</v>
      </c>
      <c r="M29" s="192" t="s">
        <v>93</v>
      </c>
      <c r="N29" s="192" t="s">
        <v>94</v>
      </c>
      <c r="O29" s="192" t="s">
        <v>95</v>
      </c>
      <c r="P29" s="192" t="s">
        <v>96</v>
      </c>
      <c r="Q29" s="192" t="s">
        <v>97</v>
      </c>
      <c r="R29" s="192" t="s">
        <v>98</v>
      </c>
      <c r="S29" s="192" t="s">
        <v>99</v>
      </c>
      <c r="T29" s="192" t="s">
        <v>100</v>
      </c>
      <c r="U29" s="192" t="s">
        <v>101</v>
      </c>
      <c r="V29" s="192" t="s">
        <v>102</v>
      </c>
      <c r="W29" s="192" t="s">
        <v>103</v>
      </c>
      <c r="X29" s="192" t="s">
        <v>117</v>
      </c>
      <c r="Y29" s="192" t="s">
        <v>118</v>
      </c>
      <c r="Z29" s="192" t="s">
        <v>119</v>
      </c>
      <c r="AA29" s="192" t="s">
        <v>120</v>
      </c>
      <c r="AB29" s="431" t="s">
        <v>121</v>
      </c>
      <c r="AC29" s="192" t="s">
        <v>139</v>
      </c>
      <c r="AD29" s="192" t="s">
        <v>140</v>
      </c>
      <c r="AE29" s="192" t="s">
        <v>141</v>
      </c>
      <c r="AF29" s="192" t="s">
        <v>142</v>
      </c>
      <c r="AG29" s="192" t="s">
        <v>143</v>
      </c>
    </row>
    <row r="30" spans="1:33" s="209" customFormat="1" x14ac:dyDescent="0.2">
      <c r="B30" s="210"/>
      <c r="C30" s="211"/>
      <c r="D30" s="212">
        <f>IF(D34="Implementare",0,C30+1)</f>
        <v>0</v>
      </c>
      <c r="E30" s="212">
        <f>IF(E34="Implementare",0,D30+1)</f>
        <v>0</v>
      </c>
      <c r="F30" s="212">
        <f t="shared" ref="F30:AG30" si="3">IF(F34="Implementare",0,E30+1)</f>
        <v>0</v>
      </c>
      <c r="G30" s="212">
        <f t="shared" si="3"/>
        <v>0</v>
      </c>
      <c r="H30" s="212">
        <f t="shared" si="3"/>
        <v>0</v>
      </c>
      <c r="I30" s="212">
        <f t="shared" si="3"/>
        <v>1</v>
      </c>
      <c r="J30" s="212">
        <f t="shared" si="3"/>
        <v>2</v>
      </c>
      <c r="K30" s="212">
        <f t="shared" si="3"/>
        <v>3</v>
      </c>
      <c r="L30" s="212">
        <f t="shared" si="3"/>
        <v>4</v>
      </c>
      <c r="M30" s="212">
        <f t="shared" si="3"/>
        <v>5</v>
      </c>
      <c r="N30" s="212">
        <f t="shared" si="3"/>
        <v>6</v>
      </c>
      <c r="O30" s="212">
        <f t="shared" si="3"/>
        <v>7</v>
      </c>
      <c r="P30" s="212">
        <f t="shared" si="3"/>
        <v>8</v>
      </c>
      <c r="Q30" s="212">
        <f t="shared" si="3"/>
        <v>9</v>
      </c>
      <c r="R30" s="212">
        <f t="shared" si="3"/>
        <v>10</v>
      </c>
      <c r="S30" s="212">
        <f t="shared" si="3"/>
        <v>11</v>
      </c>
      <c r="T30" s="212">
        <f t="shared" si="3"/>
        <v>12</v>
      </c>
      <c r="U30" s="212">
        <f t="shared" si="3"/>
        <v>13</v>
      </c>
      <c r="V30" s="212">
        <f t="shared" si="3"/>
        <v>14</v>
      </c>
      <c r="W30" s="212">
        <f t="shared" si="3"/>
        <v>15</v>
      </c>
      <c r="X30" s="212">
        <f t="shared" si="3"/>
        <v>16</v>
      </c>
      <c r="Y30" s="212">
        <f t="shared" si="3"/>
        <v>17</v>
      </c>
      <c r="Z30" s="212">
        <f t="shared" si="3"/>
        <v>18</v>
      </c>
      <c r="AA30" s="212">
        <f t="shared" si="3"/>
        <v>19</v>
      </c>
      <c r="AB30" s="432">
        <f t="shared" si="3"/>
        <v>20</v>
      </c>
      <c r="AC30" s="212">
        <f t="shared" si="3"/>
        <v>21</v>
      </c>
      <c r="AD30" s="212">
        <f t="shared" si="3"/>
        <v>22</v>
      </c>
      <c r="AE30" s="212">
        <f t="shared" si="3"/>
        <v>23</v>
      </c>
      <c r="AF30" s="212">
        <f t="shared" si="3"/>
        <v>24</v>
      </c>
      <c r="AG30" s="212">
        <f t="shared" si="3"/>
        <v>25</v>
      </c>
    </row>
    <row r="31" spans="1:33" s="209" customFormat="1" x14ac:dyDescent="0.2">
      <c r="B31" s="210"/>
      <c r="C31" s="211"/>
      <c r="D31" s="212">
        <f>YEAR(D27)</f>
        <v>2024</v>
      </c>
      <c r="E31" s="212">
        <f>D31+1</f>
        <v>2025</v>
      </c>
      <c r="F31" s="212">
        <f t="shared" ref="F31:AG31" si="4">E31+1</f>
        <v>2026</v>
      </c>
      <c r="G31" s="212">
        <f t="shared" si="4"/>
        <v>2027</v>
      </c>
      <c r="H31" s="212">
        <f t="shared" si="4"/>
        <v>2028</v>
      </c>
      <c r="I31" s="212">
        <f t="shared" si="4"/>
        <v>2029</v>
      </c>
      <c r="J31" s="212">
        <f t="shared" si="4"/>
        <v>2030</v>
      </c>
      <c r="K31" s="212">
        <f t="shared" si="4"/>
        <v>2031</v>
      </c>
      <c r="L31" s="212">
        <f t="shared" si="4"/>
        <v>2032</v>
      </c>
      <c r="M31" s="212">
        <f t="shared" si="4"/>
        <v>2033</v>
      </c>
      <c r="N31" s="212">
        <f t="shared" si="4"/>
        <v>2034</v>
      </c>
      <c r="O31" s="212">
        <f t="shared" si="4"/>
        <v>2035</v>
      </c>
      <c r="P31" s="212">
        <f t="shared" si="4"/>
        <v>2036</v>
      </c>
      <c r="Q31" s="212">
        <f t="shared" si="4"/>
        <v>2037</v>
      </c>
      <c r="R31" s="212">
        <f t="shared" si="4"/>
        <v>2038</v>
      </c>
      <c r="S31" s="212">
        <f t="shared" si="4"/>
        <v>2039</v>
      </c>
      <c r="T31" s="212">
        <f t="shared" si="4"/>
        <v>2040</v>
      </c>
      <c r="U31" s="212">
        <f t="shared" si="4"/>
        <v>2041</v>
      </c>
      <c r="V31" s="212">
        <f t="shared" si="4"/>
        <v>2042</v>
      </c>
      <c r="W31" s="212">
        <f t="shared" si="4"/>
        <v>2043</v>
      </c>
      <c r="X31" s="212">
        <f t="shared" si="4"/>
        <v>2044</v>
      </c>
      <c r="Y31" s="212">
        <f t="shared" si="4"/>
        <v>2045</v>
      </c>
      <c r="Z31" s="212">
        <f t="shared" si="4"/>
        <v>2046</v>
      </c>
      <c r="AA31" s="212">
        <f t="shared" si="4"/>
        <v>2047</v>
      </c>
      <c r="AB31" s="432">
        <f t="shared" si="4"/>
        <v>2048</v>
      </c>
      <c r="AC31" s="212">
        <f t="shared" si="4"/>
        <v>2049</v>
      </c>
      <c r="AD31" s="212">
        <f t="shared" si="4"/>
        <v>2050</v>
      </c>
      <c r="AE31" s="212">
        <f t="shared" si="4"/>
        <v>2051</v>
      </c>
      <c r="AF31" s="212">
        <f t="shared" si="4"/>
        <v>2052</v>
      </c>
      <c r="AG31" s="212">
        <f t="shared" si="4"/>
        <v>2053</v>
      </c>
    </row>
    <row r="32" spans="1:33" s="213" customFormat="1" x14ac:dyDescent="0.2">
      <c r="B32" s="214"/>
      <c r="C32" s="215"/>
      <c r="D32" s="216">
        <f>DATE(D31,12,31)</f>
        <v>45657</v>
      </c>
      <c r="E32" s="216">
        <f t="shared" ref="E32:AG32" si="5">DATE(E31,12,31)</f>
        <v>46022</v>
      </c>
      <c r="F32" s="216">
        <f t="shared" si="5"/>
        <v>46387</v>
      </c>
      <c r="G32" s="216">
        <f t="shared" si="5"/>
        <v>46752</v>
      </c>
      <c r="H32" s="216">
        <f t="shared" si="5"/>
        <v>47118</v>
      </c>
      <c r="I32" s="216">
        <f t="shared" si="5"/>
        <v>47483</v>
      </c>
      <c r="J32" s="216">
        <f t="shared" si="5"/>
        <v>47848</v>
      </c>
      <c r="K32" s="216">
        <f t="shared" si="5"/>
        <v>48213</v>
      </c>
      <c r="L32" s="216">
        <f t="shared" si="5"/>
        <v>48579</v>
      </c>
      <c r="M32" s="216">
        <f t="shared" si="5"/>
        <v>48944</v>
      </c>
      <c r="N32" s="216">
        <f t="shared" si="5"/>
        <v>49309</v>
      </c>
      <c r="O32" s="216">
        <f t="shared" si="5"/>
        <v>49674</v>
      </c>
      <c r="P32" s="216">
        <f t="shared" si="5"/>
        <v>50040</v>
      </c>
      <c r="Q32" s="216">
        <f t="shared" si="5"/>
        <v>50405</v>
      </c>
      <c r="R32" s="216">
        <f t="shared" si="5"/>
        <v>50770</v>
      </c>
      <c r="S32" s="216">
        <f t="shared" si="5"/>
        <v>51135</v>
      </c>
      <c r="T32" s="216">
        <f t="shared" si="5"/>
        <v>51501</v>
      </c>
      <c r="U32" s="216">
        <f t="shared" si="5"/>
        <v>51866</v>
      </c>
      <c r="V32" s="216">
        <f t="shared" si="5"/>
        <v>52231</v>
      </c>
      <c r="W32" s="216">
        <f t="shared" si="5"/>
        <v>52596</v>
      </c>
      <c r="X32" s="216">
        <f t="shared" si="5"/>
        <v>52962</v>
      </c>
      <c r="Y32" s="216">
        <f t="shared" si="5"/>
        <v>53327</v>
      </c>
      <c r="Z32" s="216">
        <f t="shared" si="5"/>
        <v>53692</v>
      </c>
      <c r="AA32" s="216">
        <f t="shared" si="5"/>
        <v>54057</v>
      </c>
      <c r="AB32" s="433">
        <f t="shared" si="5"/>
        <v>54423</v>
      </c>
      <c r="AC32" s="216">
        <f t="shared" si="5"/>
        <v>54788</v>
      </c>
      <c r="AD32" s="216">
        <f t="shared" si="5"/>
        <v>55153</v>
      </c>
      <c r="AE32" s="216">
        <f t="shared" si="5"/>
        <v>55518</v>
      </c>
      <c r="AF32" s="216">
        <f t="shared" si="5"/>
        <v>55884</v>
      </c>
      <c r="AG32" s="216">
        <f t="shared" si="5"/>
        <v>56249</v>
      </c>
    </row>
    <row r="33" spans="1:33" s="213" customFormat="1" x14ac:dyDescent="0.2">
      <c r="B33" s="214"/>
      <c r="C33" s="215"/>
      <c r="D33" s="212">
        <f>DATEDIF(D27-1,D32,"M")</f>
        <v>8</v>
      </c>
      <c r="E33" s="212">
        <f>DATEDIF(D32,E32,"M")</f>
        <v>12</v>
      </c>
      <c r="F33" s="212">
        <f t="shared" ref="F33:AG33" si="6">DATEDIF(E32,F32,"M")</f>
        <v>12</v>
      </c>
      <c r="G33" s="212">
        <f t="shared" si="6"/>
        <v>12</v>
      </c>
      <c r="H33" s="212">
        <f t="shared" si="6"/>
        <v>12</v>
      </c>
      <c r="I33" s="212">
        <f t="shared" si="6"/>
        <v>12</v>
      </c>
      <c r="J33" s="212">
        <f t="shared" si="6"/>
        <v>12</v>
      </c>
      <c r="K33" s="212">
        <f t="shared" si="6"/>
        <v>12</v>
      </c>
      <c r="L33" s="212">
        <f t="shared" si="6"/>
        <v>12</v>
      </c>
      <c r="M33" s="212">
        <f t="shared" si="6"/>
        <v>12</v>
      </c>
      <c r="N33" s="212">
        <f t="shared" si="6"/>
        <v>12</v>
      </c>
      <c r="O33" s="212">
        <f t="shared" si="6"/>
        <v>12</v>
      </c>
      <c r="P33" s="212">
        <f t="shared" si="6"/>
        <v>12</v>
      </c>
      <c r="Q33" s="212">
        <f t="shared" si="6"/>
        <v>12</v>
      </c>
      <c r="R33" s="212">
        <f t="shared" si="6"/>
        <v>12</v>
      </c>
      <c r="S33" s="212">
        <f t="shared" si="6"/>
        <v>12</v>
      </c>
      <c r="T33" s="212">
        <f t="shared" si="6"/>
        <v>12</v>
      </c>
      <c r="U33" s="212">
        <f t="shared" si="6"/>
        <v>12</v>
      </c>
      <c r="V33" s="212">
        <f t="shared" si="6"/>
        <v>12</v>
      </c>
      <c r="W33" s="212">
        <f t="shared" si="6"/>
        <v>12</v>
      </c>
      <c r="X33" s="212">
        <f t="shared" si="6"/>
        <v>12</v>
      </c>
      <c r="Y33" s="212">
        <f t="shared" si="6"/>
        <v>12</v>
      </c>
      <c r="Z33" s="212">
        <f t="shared" si="6"/>
        <v>12</v>
      </c>
      <c r="AA33" s="212">
        <f t="shared" si="6"/>
        <v>12</v>
      </c>
      <c r="AB33" s="432">
        <f t="shared" si="6"/>
        <v>12</v>
      </c>
      <c r="AC33" s="212">
        <f t="shared" si="6"/>
        <v>12</v>
      </c>
      <c r="AD33" s="212">
        <f t="shared" si="6"/>
        <v>12</v>
      </c>
      <c r="AE33" s="212">
        <f t="shared" si="6"/>
        <v>12</v>
      </c>
      <c r="AF33" s="212">
        <f t="shared" si="6"/>
        <v>12</v>
      </c>
      <c r="AG33" s="212">
        <f t="shared" si="6"/>
        <v>12</v>
      </c>
    </row>
    <row r="34" spans="1:33" s="217" customFormat="1" x14ac:dyDescent="0.2">
      <c r="B34" s="218"/>
      <c r="C34" s="219"/>
      <c r="D34" s="220" t="s">
        <v>19</v>
      </c>
      <c r="E34" s="220" t="str">
        <f>IF(D28-D33&gt;=0,"Implementare","Operare")</f>
        <v>Implementare</v>
      </c>
      <c r="F34" s="220" t="str">
        <f>IF($D$28-SUM(D$33:$E33)&gt;=0,"Implementare","Operare")</f>
        <v>Implementare</v>
      </c>
      <c r="G34" s="220" t="str">
        <f>IF($D$28-SUM(D$33:$F33)&gt;=0,"Implementare","Operare")</f>
        <v>Implementare</v>
      </c>
      <c r="H34" s="220" t="str">
        <f>IF($D$28-SUM(D$33:$G33)&gt;=0,"Implementare","Operare")</f>
        <v>Implementare</v>
      </c>
      <c r="I34" s="220" t="str">
        <f>IF($D$28-SUM(D$33:$H33)&gt;=0,"Implementare","Operare")</f>
        <v>Operare</v>
      </c>
      <c r="J34" s="220" t="str">
        <f>IF($D$28-SUM(D$33:$I33)&gt;=0,"Implementare","Operare")</f>
        <v>Operare</v>
      </c>
      <c r="K34" s="220" t="str">
        <f>IF($D$28-SUM(D$33:$J33)&gt;=0,"Implementare","Operare")</f>
        <v>Operare</v>
      </c>
      <c r="L34" s="220" t="str">
        <f>IF($D$28-SUM(D$33:$K33)&gt;=0,"Implementare","Operare")</f>
        <v>Operare</v>
      </c>
      <c r="M34" s="220" t="str">
        <f>IF($D$28-SUM(D$33:$L33)&gt;=0,"Implementare","Operare")</f>
        <v>Operare</v>
      </c>
      <c r="N34" s="220" t="str">
        <f>IF($D$28-SUM($D$33:M33)&gt;=0,"Implementare","Operare")</f>
        <v>Operare</v>
      </c>
      <c r="O34" s="220" t="str">
        <f>IF($D$28-SUM($D$33:N33)&gt;=0,"Implementare","Operare")</f>
        <v>Operare</v>
      </c>
      <c r="P34" s="220" t="str">
        <f>IF($D$28-SUM($D$33:O33)&gt;=0,"Implementare","Operare")</f>
        <v>Operare</v>
      </c>
      <c r="Q34" s="220" t="str">
        <f>IF($D$28-SUM($D$33:P33)&gt;=0,"Implementare","Operare")</f>
        <v>Operare</v>
      </c>
      <c r="R34" s="220" t="str">
        <f>IF($D$28-SUM($D$33:Q33)&gt;=0,"Implementare","Operare")</f>
        <v>Operare</v>
      </c>
      <c r="S34" s="220" t="str">
        <f>IF($D$28-SUM($D$33:R33)&gt;=0,"Implementare","Operare")</f>
        <v>Operare</v>
      </c>
      <c r="T34" s="220" t="str">
        <f>IF($D$28-SUM($D$33:S33)&gt;=0,"Implementare","Operare")</f>
        <v>Operare</v>
      </c>
      <c r="U34" s="220" t="str">
        <f>IF($D$28-SUM($D$33:T33)&gt;=0,"Implementare","Operare")</f>
        <v>Operare</v>
      </c>
      <c r="V34" s="220" t="str">
        <f>IF($D$28-SUM($D$33:U33)&gt;=0,"Implementare","Operare")</f>
        <v>Operare</v>
      </c>
      <c r="W34" s="220" t="str">
        <f>IF($D$28-SUM($D$33:V33)&gt;=0,"Implementare","Operare")</f>
        <v>Operare</v>
      </c>
      <c r="X34" s="220" t="str">
        <f>IF($D$28-SUM($D$33:W33)&gt;=0,"Implementare","Operare")</f>
        <v>Operare</v>
      </c>
      <c r="Y34" s="220" t="str">
        <f>IF($D$28-SUM($D$33:X33)&gt;=0,"Implementare","Operare")</f>
        <v>Operare</v>
      </c>
      <c r="Z34" s="220" t="str">
        <f>IF($D$28-SUM($D$33:Y33)&gt;=0,"Implementare","Operare")</f>
        <v>Operare</v>
      </c>
      <c r="AA34" s="220" t="str">
        <f>IF($D$28-SUM($D$33:Z33)&gt;=0,"Implementare","Operare")</f>
        <v>Operare</v>
      </c>
      <c r="AB34" s="434" t="str">
        <f>IF($D$28-SUM($D$33:AA33)&gt;=0,"Implementare","Operare")</f>
        <v>Operare</v>
      </c>
      <c r="AC34" s="220" t="str">
        <f>IF($D$28-SUM($D$33:AB33)&gt;=0,"Implementare","Operare")</f>
        <v>Operare</v>
      </c>
      <c r="AD34" s="220" t="str">
        <f>IF($D$28-SUM($D$33:AC33)&gt;=0,"Implementare","Operare")</f>
        <v>Operare</v>
      </c>
      <c r="AE34" s="220" t="str">
        <f>IF($D$28-SUM($D$33:AD33)&gt;=0,"Implementare","Operare")</f>
        <v>Operare</v>
      </c>
      <c r="AF34" s="220" t="str">
        <f>IF($D$28-SUM($D$33:AE33)&gt;=0,"Implementare","Operare")</f>
        <v>Operare</v>
      </c>
      <c r="AG34" s="220" t="str">
        <f>IF($D$28-SUM($D$33:AF33)&gt;=0,"Implementare","Operare")</f>
        <v>Operare</v>
      </c>
    </row>
    <row r="35" spans="1:33" s="221" customFormat="1" x14ac:dyDescent="0.2">
      <c r="B35" s="222"/>
      <c r="C35" s="223"/>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435"/>
      <c r="AC35" s="224"/>
      <c r="AD35" s="224"/>
      <c r="AE35" s="224"/>
      <c r="AF35" s="224"/>
      <c r="AG35" s="224"/>
    </row>
    <row r="36" spans="1:33" s="221" customFormat="1" x14ac:dyDescent="0.2">
      <c r="B36" s="222"/>
      <c r="C36" s="223"/>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435"/>
      <c r="AC36" s="224"/>
      <c r="AD36" s="224"/>
      <c r="AE36" s="224"/>
      <c r="AF36" s="224"/>
      <c r="AG36" s="224"/>
    </row>
    <row r="37" spans="1:33" s="221" customFormat="1" ht="11.45" customHeight="1" x14ac:dyDescent="0.2">
      <c r="B37" s="222"/>
      <c r="C37" s="223"/>
      <c r="D37" s="224">
        <v>1</v>
      </c>
      <c r="E37" s="224">
        <v>2</v>
      </c>
      <c r="F37" s="224">
        <v>3</v>
      </c>
      <c r="G37" s="224">
        <v>4</v>
      </c>
      <c r="H37" s="224">
        <v>5</v>
      </c>
      <c r="I37" s="224">
        <v>6</v>
      </c>
      <c r="J37" s="224">
        <v>7</v>
      </c>
      <c r="K37" s="224">
        <v>8</v>
      </c>
      <c r="L37" s="224">
        <v>9</v>
      </c>
      <c r="M37" s="224">
        <v>10</v>
      </c>
      <c r="N37" s="224">
        <v>11</v>
      </c>
      <c r="O37" s="224">
        <v>12</v>
      </c>
      <c r="P37" s="224">
        <v>13</v>
      </c>
      <c r="Q37" s="224">
        <v>14</v>
      </c>
      <c r="R37" s="224">
        <v>15</v>
      </c>
      <c r="S37" s="224">
        <v>16</v>
      </c>
      <c r="T37" s="224">
        <v>17</v>
      </c>
      <c r="U37" s="224">
        <v>18</v>
      </c>
      <c r="V37" s="224">
        <v>19</v>
      </c>
      <c r="W37" s="224">
        <v>20</v>
      </c>
      <c r="X37" s="224">
        <v>21</v>
      </c>
      <c r="Y37" s="224">
        <v>22</v>
      </c>
      <c r="Z37" s="224">
        <v>23</v>
      </c>
      <c r="AA37" s="224">
        <v>24</v>
      </c>
      <c r="AB37" s="435">
        <v>25</v>
      </c>
      <c r="AC37" s="224">
        <v>26</v>
      </c>
      <c r="AD37" s="224">
        <v>27</v>
      </c>
      <c r="AE37" s="224">
        <v>28</v>
      </c>
      <c r="AF37" s="224">
        <v>29</v>
      </c>
      <c r="AG37" s="224">
        <v>30</v>
      </c>
    </row>
    <row r="38" spans="1:33" ht="15.6" customHeight="1" x14ac:dyDescent="0.2">
      <c r="B38" s="177"/>
      <c r="C38" s="497" t="s">
        <v>72</v>
      </c>
      <c r="D38" s="497"/>
      <c r="E38" s="497"/>
      <c r="F38" s="497"/>
      <c r="G38" s="497"/>
      <c r="H38" s="497"/>
      <c r="I38" s="497"/>
      <c r="J38" s="497"/>
      <c r="K38" s="497"/>
      <c r="L38" s="497"/>
      <c r="M38" s="497"/>
      <c r="N38" s="497"/>
      <c r="O38" s="497" t="s">
        <v>72</v>
      </c>
      <c r="P38" s="497"/>
      <c r="Q38" s="497"/>
      <c r="R38" s="497"/>
      <c r="S38" s="497"/>
      <c r="T38" s="497"/>
      <c r="U38" s="497"/>
      <c r="V38" s="497"/>
      <c r="W38" s="497"/>
      <c r="X38" s="497"/>
      <c r="Y38" s="497"/>
      <c r="Z38" s="497"/>
      <c r="AA38" s="497" t="s">
        <v>72</v>
      </c>
      <c r="AB38" s="497"/>
      <c r="AC38" s="497"/>
      <c r="AD38" s="497"/>
      <c r="AE38" s="497"/>
      <c r="AF38" s="497"/>
      <c r="AG38" s="497"/>
    </row>
    <row r="39" spans="1:33" s="178" customFormat="1" x14ac:dyDescent="0.2">
      <c r="C39" s="225"/>
      <c r="D39" s="499" t="s">
        <v>67</v>
      </c>
      <c r="E39" s="499"/>
      <c r="F39" s="499"/>
      <c r="G39" s="499"/>
      <c r="H39" s="499"/>
      <c r="I39" s="499"/>
      <c r="J39" s="499"/>
      <c r="K39" s="499"/>
      <c r="L39" s="499"/>
      <c r="M39" s="499"/>
      <c r="N39" s="499"/>
      <c r="O39" s="499"/>
      <c r="P39" s="499"/>
      <c r="Q39" s="499"/>
      <c r="R39" s="226"/>
      <c r="S39" s="226"/>
      <c r="T39" s="226"/>
      <c r="U39" s="226"/>
      <c r="V39" s="226"/>
      <c r="W39" s="226"/>
      <c r="AB39" s="436"/>
    </row>
    <row r="40" spans="1:33" s="178" customFormat="1" x14ac:dyDescent="0.2">
      <c r="B40" s="184"/>
      <c r="C40" s="185"/>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425"/>
      <c r="AC40" s="186"/>
      <c r="AD40" s="186"/>
      <c r="AE40" s="186"/>
      <c r="AF40" s="186"/>
      <c r="AG40" s="186"/>
    </row>
    <row r="41" spans="1:33" s="178" customFormat="1" ht="31.5" x14ac:dyDescent="0.2">
      <c r="A41" s="178">
        <v>1</v>
      </c>
      <c r="B41" s="227">
        <f>B5</f>
        <v>1</v>
      </c>
      <c r="C41" s="187" t="s">
        <v>231</v>
      </c>
      <c r="D41" s="188"/>
      <c r="E41" s="188"/>
      <c r="F41" s="188"/>
      <c r="G41" s="188"/>
      <c r="H41" s="188"/>
      <c r="I41" s="188"/>
      <c r="J41" s="188"/>
      <c r="K41" s="188"/>
      <c r="L41" s="188"/>
      <c r="M41" s="188"/>
      <c r="N41" s="188"/>
      <c r="O41" s="188"/>
      <c r="P41" s="188"/>
      <c r="Q41" s="188"/>
      <c r="R41" s="410"/>
      <c r="S41" s="410"/>
      <c r="T41" s="410"/>
      <c r="U41" s="410"/>
      <c r="V41" s="410"/>
      <c r="W41" s="410"/>
      <c r="X41" s="410"/>
      <c r="Y41" s="410"/>
      <c r="Z41" s="410"/>
      <c r="AA41" s="410"/>
      <c r="AB41" s="426"/>
      <c r="AC41" s="410"/>
      <c r="AD41" s="410"/>
      <c r="AE41" s="410"/>
      <c r="AF41" s="410"/>
      <c r="AG41" s="410"/>
    </row>
    <row r="42" spans="1:33" s="178" customFormat="1" ht="31.5" x14ac:dyDescent="0.2">
      <c r="A42" s="178">
        <v>2</v>
      </c>
      <c r="B42" s="227">
        <f>B6</f>
        <v>2</v>
      </c>
      <c r="C42" s="187" t="s">
        <v>231</v>
      </c>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row>
    <row r="43" spans="1:33" s="178" customFormat="1" ht="31.5" x14ac:dyDescent="0.2">
      <c r="A43" s="178">
        <v>3</v>
      </c>
      <c r="B43" s="227">
        <f>B7</f>
        <v>3</v>
      </c>
      <c r="C43" s="187" t="s">
        <v>231</v>
      </c>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row>
    <row r="44" spans="1:33" s="178" customFormat="1" ht="31.5" x14ac:dyDescent="0.2">
      <c r="A44" s="178">
        <v>12</v>
      </c>
      <c r="B44" s="227">
        <f>B8</f>
        <v>4</v>
      </c>
      <c r="C44" s="187" t="s">
        <v>231</v>
      </c>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427"/>
      <c r="AC44" s="188"/>
      <c r="AD44" s="188"/>
      <c r="AE44" s="188"/>
      <c r="AF44" s="188"/>
      <c r="AG44" s="188"/>
    </row>
    <row r="45" spans="1:33" s="228" customFormat="1" ht="31.5" x14ac:dyDescent="0.2">
      <c r="A45" s="228">
        <v>27</v>
      </c>
      <c r="B45" s="229">
        <f>B9</f>
        <v>5</v>
      </c>
      <c r="C45" s="197" t="str">
        <f>C9</f>
        <v>Venituri din alocatii bugetare pentru intretinerea curenta si reparatii capitale</v>
      </c>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427"/>
      <c r="AC45" s="188"/>
      <c r="AD45" s="188"/>
      <c r="AE45" s="188"/>
      <c r="AF45" s="188"/>
      <c r="AG45" s="188"/>
    </row>
    <row r="46" spans="1:33" s="178" customFormat="1" ht="43.9" customHeight="1" x14ac:dyDescent="0.2">
      <c r="A46" s="178">
        <v>22</v>
      </c>
      <c r="B46" s="227">
        <f t="shared" ref="B46" si="7">B10</f>
        <v>6</v>
      </c>
      <c r="C46" s="197" t="str">
        <f>C10</f>
        <v>Venituri din cotizatii/ taxe de inregistrare/donatii/sponsorizari/ venituri din activitatea fara scop patrimonial</v>
      </c>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427"/>
      <c r="AC46" s="188"/>
      <c r="AD46" s="188"/>
      <c r="AE46" s="188"/>
      <c r="AF46" s="188"/>
      <c r="AG46" s="188"/>
    </row>
    <row r="47" spans="1:33" s="191" customFormat="1" ht="26.25" customHeight="1" x14ac:dyDescent="0.2">
      <c r="B47" s="229"/>
      <c r="C47" s="193" t="s">
        <v>721</v>
      </c>
      <c r="D47" s="194">
        <f>SUM(D41:D46)</f>
        <v>0</v>
      </c>
      <c r="E47" s="194">
        <f t="shared" ref="E47:AG47" si="8">SUM(E41:E46)</f>
        <v>0</v>
      </c>
      <c r="F47" s="194">
        <f t="shared" si="8"/>
        <v>0</v>
      </c>
      <c r="G47" s="194">
        <f t="shared" si="8"/>
        <v>0</v>
      </c>
      <c r="H47" s="194">
        <f t="shared" si="8"/>
        <v>0</v>
      </c>
      <c r="I47" s="194">
        <f t="shared" si="8"/>
        <v>0</v>
      </c>
      <c r="J47" s="194">
        <f t="shared" si="8"/>
        <v>0</v>
      </c>
      <c r="K47" s="194">
        <f t="shared" si="8"/>
        <v>0</v>
      </c>
      <c r="L47" s="194">
        <f t="shared" si="8"/>
        <v>0</v>
      </c>
      <c r="M47" s="194">
        <f t="shared" si="8"/>
        <v>0</v>
      </c>
      <c r="N47" s="194">
        <f t="shared" si="8"/>
        <v>0</v>
      </c>
      <c r="O47" s="194">
        <f t="shared" si="8"/>
        <v>0</v>
      </c>
      <c r="P47" s="194">
        <f t="shared" si="8"/>
        <v>0</v>
      </c>
      <c r="Q47" s="194">
        <f t="shared" si="8"/>
        <v>0</v>
      </c>
      <c r="R47" s="194">
        <f t="shared" si="8"/>
        <v>0</v>
      </c>
      <c r="S47" s="194">
        <f t="shared" si="8"/>
        <v>0</v>
      </c>
      <c r="T47" s="194">
        <f t="shared" si="8"/>
        <v>0</v>
      </c>
      <c r="U47" s="194">
        <f t="shared" si="8"/>
        <v>0</v>
      </c>
      <c r="V47" s="194">
        <f t="shared" si="8"/>
        <v>0</v>
      </c>
      <c r="W47" s="194">
        <f t="shared" si="8"/>
        <v>0</v>
      </c>
      <c r="X47" s="194">
        <f t="shared" si="8"/>
        <v>0</v>
      </c>
      <c r="Y47" s="194">
        <f t="shared" si="8"/>
        <v>0</v>
      </c>
      <c r="Z47" s="194">
        <f t="shared" si="8"/>
        <v>0</v>
      </c>
      <c r="AA47" s="194">
        <f t="shared" si="8"/>
        <v>0</v>
      </c>
      <c r="AB47" s="428">
        <f t="shared" si="8"/>
        <v>0</v>
      </c>
      <c r="AC47" s="194">
        <f t="shared" si="8"/>
        <v>0</v>
      </c>
      <c r="AD47" s="194">
        <f t="shared" si="8"/>
        <v>0</v>
      </c>
      <c r="AE47" s="194">
        <f t="shared" si="8"/>
        <v>0</v>
      </c>
      <c r="AF47" s="194">
        <f t="shared" si="8"/>
        <v>0</v>
      </c>
      <c r="AG47" s="194">
        <f t="shared" si="8"/>
        <v>0</v>
      </c>
    </row>
    <row r="48" spans="1:33" s="191" customFormat="1" x14ac:dyDescent="0.2">
      <c r="B48" s="230"/>
      <c r="C48" s="231"/>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429"/>
      <c r="AC48" s="199"/>
      <c r="AD48" s="199"/>
      <c r="AE48" s="199"/>
      <c r="AF48" s="199"/>
      <c r="AG48" s="199"/>
    </row>
    <row r="49" spans="1:33" s="195" customFormat="1" ht="31.5" x14ac:dyDescent="0.2">
      <c r="A49" s="195">
        <v>1</v>
      </c>
      <c r="B49" s="197">
        <f t="shared" ref="B49:C55" si="9">B13</f>
        <v>1</v>
      </c>
      <c r="C49" s="197" t="str">
        <f t="shared" si="9"/>
        <v>Cheltuieli cu materiile prime,  materialele consumabile, materiale</v>
      </c>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427"/>
      <c r="AC49" s="188"/>
      <c r="AD49" s="188"/>
      <c r="AE49" s="188"/>
      <c r="AF49" s="188"/>
      <c r="AG49" s="188"/>
    </row>
    <row r="50" spans="1:33" s="195" customFormat="1" ht="17.45" customHeight="1" x14ac:dyDescent="0.2">
      <c r="A50" s="195">
        <v>2</v>
      </c>
      <c r="B50" s="197">
        <f t="shared" si="9"/>
        <v>2</v>
      </c>
      <c r="C50" s="197" t="str">
        <f t="shared" si="9"/>
        <v>Cheltuieli privind utilitatile</v>
      </c>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427"/>
      <c r="AC50" s="188"/>
      <c r="AD50" s="188"/>
      <c r="AE50" s="188"/>
      <c r="AF50" s="188"/>
      <c r="AG50" s="188"/>
    </row>
    <row r="51" spans="1:33" s="195" customFormat="1" ht="21" x14ac:dyDescent="0.2">
      <c r="A51" s="195">
        <v>3</v>
      </c>
      <c r="B51" s="197">
        <f t="shared" si="9"/>
        <v>3</v>
      </c>
      <c r="C51" s="197" t="str">
        <f t="shared" si="9"/>
        <v>Cheltuieli cu servicii externalizate pentru operarea infrastructurii</v>
      </c>
      <c r="D51" s="188"/>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427"/>
      <c r="AC51" s="188"/>
      <c r="AD51" s="188"/>
      <c r="AE51" s="188"/>
      <c r="AF51" s="188"/>
      <c r="AG51" s="188"/>
    </row>
    <row r="52" spans="1:33" s="195" customFormat="1" ht="39" customHeight="1" x14ac:dyDescent="0.2">
      <c r="A52" s="195">
        <v>4</v>
      </c>
      <c r="B52" s="197">
        <f t="shared" si="9"/>
        <v>4</v>
      </c>
      <c r="C52" s="197" t="str">
        <f t="shared" si="9"/>
        <v>Cheltuieli personalul inclusiv cheltuieli cu asigurarile si protectia sociala</v>
      </c>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427"/>
      <c r="AC52" s="188"/>
      <c r="AD52" s="188"/>
      <c r="AE52" s="188"/>
      <c r="AF52" s="188"/>
      <c r="AG52" s="188"/>
    </row>
    <row r="53" spans="1:33" ht="31.5" x14ac:dyDescent="0.2">
      <c r="A53" s="195">
        <v>14</v>
      </c>
      <c r="B53" s="197">
        <f t="shared" si="9"/>
        <v>5</v>
      </c>
      <c r="C53" s="197" t="str">
        <f t="shared" si="9"/>
        <v>Cheltuieli de mentenanta, intretinere, reparatii capitale, administrare</v>
      </c>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427"/>
      <c r="AC53" s="188"/>
      <c r="AD53" s="188"/>
      <c r="AE53" s="188"/>
      <c r="AF53" s="188"/>
      <c r="AG53" s="188"/>
    </row>
    <row r="54" spans="1:33" s="195" customFormat="1" ht="15" customHeight="1" x14ac:dyDescent="0.2">
      <c r="A54" s="195">
        <v>20</v>
      </c>
      <c r="B54" s="197">
        <f t="shared" si="9"/>
        <v>6</v>
      </c>
      <c r="C54" s="197" t="str">
        <f t="shared" si="9"/>
        <v>Alte cheltuieli operationale</v>
      </c>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427"/>
      <c r="AC54" s="188"/>
      <c r="AD54" s="188"/>
      <c r="AE54" s="188"/>
      <c r="AF54" s="188"/>
      <c r="AG54" s="188"/>
    </row>
    <row r="55" spans="1:33" s="195" customFormat="1" ht="28.15" customHeight="1" x14ac:dyDescent="0.2">
      <c r="B55" s="197">
        <f t="shared" si="9"/>
        <v>7</v>
      </c>
      <c r="C55" s="197" t="str">
        <f t="shared" si="9"/>
        <v>Cheltuielilor din activitati fara scop patrimonia</v>
      </c>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427"/>
      <c r="AC55" s="188"/>
      <c r="AD55" s="188"/>
      <c r="AE55" s="188"/>
      <c r="AF55" s="188"/>
      <c r="AG55" s="188"/>
    </row>
    <row r="56" spans="1:33" s="191" customFormat="1" ht="30" customHeight="1" x14ac:dyDescent="0.2">
      <c r="B56" s="197"/>
      <c r="C56" s="193" t="s">
        <v>722</v>
      </c>
      <c r="D56" s="194">
        <f>SUM(D49:D55)</f>
        <v>0</v>
      </c>
      <c r="E56" s="194">
        <f t="shared" ref="E56:AG56" si="10">SUM(E49:E55)</f>
        <v>0</v>
      </c>
      <c r="F56" s="194">
        <f t="shared" si="10"/>
        <v>0</v>
      </c>
      <c r="G56" s="194">
        <f t="shared" si="10"/>
        <v>0</v>
      </c>
      <c r="H56" s="194">
        <f>SUM(H49:H55)</f>
        <v>0</v>
      </c>
      <c r="I56" s="194">
        <f t="shared" si="10"/>
        <v>0</v>
      </c>
      <c r="J56" s="194">
        <f t="shared" si="10"/>
        <v>0</v>
      </c>
      <c r="K56" s="194">
        <f t="shared" si="10"/>
        <v>0</v>
      </c>
      <c r="L56" s="194">
        <f t="shared" si="10"/>
        <v>0</v>
      </c>
      <c r="M56" s="194">
        <f t="shared" si="10"/>
        <v>0</v>
      </c>
      <c r="N56" s="194">
        <f t="shared" si="10"/>
        <v>0</v>
      </c>
      <c r="O56" s="194">
        <f t="shared" si="10"/>
        <v>0</v>
      </c>
      <c r="P56" s="194">
        <f t="shared" si="10"/>
        <v>0</v>
      </c>
      <c r="Q56" s="194">
        <f t="shared" si="10"/>
        <v>0</v>
      </c>
      <c r="R56" s="194">
        <f t="shared" si="10"/>
        <v>0</v>
      </c>
      <c r="S56" s="194">
        <f t="shared" si="10"/>
        <v>0</v>
      </c>
      <c r="T56" s="194">
        <f t="shared" si="10"/>
        <v>0</v>
      </c>
      <c r="U56" s="194">
        <f t="shared" si="10"/>
        <v>0</v>
      </c>
      <c r="V56" s="194">
        <f t="shared" si="10"/>
        <v>0</v>
      </c>
      <c r="W56" s="194">
        <f t="shared" si="10"/>
        <v>0</v>
      </c>
      <c r="X56" s="194">
        <f t="shared" si="10"/>
        <v>0</v>
      </c>
      <c r="Y56" s="194">
        <f t="shared" si="10"/>
        <v>0</v>
      </c>
      <c r="Z56" s="194">
        <f t="shared" si="10"/>
        <v>0</v>
      </c>
      <c r="AA56" s="194">
        <f t="shared" si="10"/>
        <v>0</v>
      </c>
      <c r="AB56" s="428">
        <f t="shared" si="10"/>
        <v>0</v>
      </c>
      <c r="AC56" s="194">
        <f t="shared" si="10"/>
        <v>0</v>
      </c>
      <c r="AD56" s="194">
        <f t="shared" si="10"/>
        <v>0</v>
      </c>
      <c r="AE56" s="194">
        <f t="shared" si="10"/>
        <v>0</v>
      </c>
      <c r="AF56" s="194">
        <f t="shared" si="10"/>
        <v>0</v>
      </c>
      <c r="AG56" s="194">
        <f t="shared" si="10"/>
        <v>0</v>
      </c>
    </row>
    <row r="57" spans="1:33" s="191" customFormat="1" ht="16.149999999999999" customHeight="1" x14ac:dyDescent="0.2">
      <c r="B57" s="197"/>
      <c r="C57" s="197" t="s">
        <v>725</v>
      </c>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427"/>
      <c r="AC57" s="188"/>
      <c r="AD57" s="188"/>
      <c r="AE57" s="188"/>
      <c r="AF57" s="188"/>
      <c r="AG57" s="188"/>
    </row>
    <row r="58" spans="1:33" s="191" customFormat="1" ht="31.15" customHeight="1" x14ac:dyDescent="0.2">
      <c r="B58" s="197"/>
      <c r="C58" s="198" t="s">
        <v>723</v>
      </c>
      <c r="D58" s="199">
        <f t="shared" ref="D58:AG58" si="11">D47-D56-D57</f>
        <v>0</v>
      </c>
      <c r="E58" s="199">
        <f t="shared" si="11"/>
        <v>0</v>
      </c>
      <c r="F58" s="199">
        <f t="shared" si="11"/>
        <v>0</v>
      </c>
      <c r="G58" s="199">
        <f t="shared" si="11"/>
        <v>0</v>
      </c>
      <c r="H58" s="199">
        <f t="shared" si="11"/>
        <v>0</v>
      </c>
      <c r="I58" s="199">
        <f t="shared" si="11"/>
        <v>0</v>
      </c>
      <c r="J58" s="199">
        <f t="shared" si="11"/>
        <v>0</v>
      </c>
      <c r="K58" s="199">
        <f t="shared" si="11"/>
        <v>0</v>
      </c>
      <c r="L58" s="199">
        <f t="shared" si="11"/>
        <v>0</v>
      </c>
      <c r="M58" s="199">
        <f t="shared" si="11"/>
        <v>0</v>
      </c>
      <c r="N58" s="199">
        <f t="shared" si="11"/>
        <v>0</v>
      </c>
      <c r="O58" s="199">
        <f t="shared" si="11"/>
        <v>0</v>
      </c>
      <c r="P58" s="199">
        <f t="shared" si="11"/>
        <v>0</v>
      </c>
      <c r="Q58" s="199">
        <f t="shared" si="11"/>
        <v>0</v>
      </c>
      <c r="R58" s="199">
        <f t="shared" si="11"/>
        <v>0</v>
      </c>
      <c r="S58" s="199">
        <f t="shared" si="11"/>
        <v>0</v>
      </c>
      <c r="T58" s="199">
        <f t="shared" si="11"/>
        <v>0</v>
      </c>
      <c r="U58" s="199">
        <f t="shared" si="11"/>
        <v>0</v>
      </c>
      <c r="V58" s="199">
        <f t="shared" si="11"/>
        <v>0</v>
      </c>
      <c r="W58" s="199">
        <f t="shared" si="11"/>
        <v>0</v>
      </c>
      <c r="X58" s="199">
        <f t="shared" si="11"/>
        <v>0</v>
      </c>
      <c r="Y58" s="199">
        <f t="shared" si="11"/>
        <v>0</v>
      </c>
      <c r="Z58" s="199">
        <f t="shared" si="11"/>
        <v>0</v>
      </c>
      <c r="AA58" s="199">
        <f t="shared" si="11"/>
        <v>0</v>
      </c>
      <c r="AB58" s="429">
        <f t="shared" si="11"/>
        <v>0</v>
      </c>
      <c r="AC58" s="199">
        <f t="shared" si="11"/>
        <v>0</v>
      </c>
      <c r="AD58" s="199">
        <f t="shared" si="11"/>
        <v>0</v>
      </c>
      <c r="AE58" s="199">
        <f t="shared" si="11"/>
        <v>0</v>
      </c>
      <c r="AF58" s="199">
        <f t="shared" si="11"/>
        <v>0</v>
      </c>
      <c r="AG58" s="199">
        <f t="shared" si="11"/>
        <v>0</v>
      </c>
    </row>
    <row r="59" spans="1:33" s="232" customFormat="1" ht="24.6" customHeight="1" x14ac:dyDescent="0.2">
      <c r="B59" s="233"/>
      <c r="C59" s="234"/>
      <c r="D59" s="235"/>
      <c r="E59" s="235"/>
      <c r="F59" s="235"/>
      <c r="G59" s="235"/>
      <c r="H59" s="235"/>
      <c r="I59" s="235"/>
      <c r="J59" s="235"/>
      <c r="K59" s="235"/>
      <c r="L59" s="235"/>
      <c r="M59" s="235"/>
      <c r="N59" s="235"/>
      <c r="O59" s="235"/>
      <c r="P59" s="235"/>
      <c r="Q59" s="235"/>
      <c r="R59" s="235"/>
      <c r="S59" s="235"/>
      <c r="T59" s="235"/>
      <c r="U59" s="235"/>
      <c r="V59" s="235"/>
      <c r="W59" s="235"/>
      <c r="X59" s="235"/>
      <c r="Y59" s="235"/>
      <c r="Z59" s="235"/>
      <c r="AA59" s="235"/>
      <c r="AB59" s="437"/>
      <c r="AC59" s="235"/>
      <c r="AD59" s="235"/>
      <c r="AE59" s="235"/>
      <c r="AF59" s="235"/>
      <c r="AG59" s="235"/>
    </row>
    <row r="60" spans="1:33" s="232" customFormat="1" ht="13.15" customHeight="1" x14ac:dyDescent="0.2">
      <c r="B60" s="233"/>
      <c r="C60" s="234"/>
      <c r="D60" s="235"/>
      <c r="E60" s="235"/>
      <c r="F60" s="235"/>
      <c r="G60" s="235"/>
      <c r="H60" s="235"/>
      <c r="I60" s="235"/>
      <c r="J60" s="235"/>
      <c r="K60" s="235"/>
      <c r="L60" s="235"/>
      <c r="M60" s="235"/>
      <c r="N60" s="235"/>
      <c r="O60" s="235"/>
      <c r="P60" s="235"/>
      <c r="Q60" s="235"/>
      <c r="R60" s="235"/>
      <c r="S60" s="235"/>
      <c r="T60" s="235"/>
      <c r="U60" s="235"/>
      <c r="V60" s="235"/>
      <c r="W60" s="235"/>
      <c r="X60" s="235"/>
      <c r="Y60" s="235"/>
      <c r="Z60" s="235"/>
      <c r="AA60" s="235"/>
      <c r="AB60" s="437"/>
      <c r="AC60" s="235"/>
      <c r="AD60" s="235"/>
      <c r="AE60" s="235"/>
      <c r="AF60" s="235"/>
      <c r="AG60" s="235"/>
    </row>
    <row r="61" spans="1:33" s="232" customFormat="1" ht="40.9" customHeight="1" x14ac:dyDescent="0.2">
      <c r="B61" s="233"/>
      <c r="C61" s="236" t="s">
        <v>740</v>
      </c>
      <c r="D61" s="237">
        <f>Buget_cerere!N83</f>
        <v>0</v>
      </c>
      <c r="E61" s="237">
        <f>Buget_cerere!O83</f>
        <v>0</v>
      </c>
      <c r="F61" s="237">
        <f>Buget_cerere!P83</f>
        <v>0</v>
      </c>
      <c r="G61" s="237">
        <f>Buget_cerere!Q83</f>
        <v>0</v>
      </c>
      <c r="H61" s="407">
        <f>H85</f>
        <v>0</v>
      </c>
      <c r="I61" s="407">
        <f t="shared" ref="I61:AG61" si="12">I85</f>
        <v>0</v>
      </c>
      <c r="J61" s="407">
        <f t="shared" si="12"/>
        <v>0</v>
      </c>
      <c r="K61" s="407">
        <f t="shared" si="12"/>
        <v>0</v>
      </c>
      <c r="L61" s="407">
        <f t="shared" si="12"/>
        <v>0</v>
      </c>
      <c r="M61" s="407">
        <f t="shared" si="12"/>
        <v>0</v>
      </c>
      <c r="N61" s="407">
        <f t="shared" si="12"/>
        <v>0</v>
      </c>
      <c r="O61" s="407">
        <f t="shared" si="12"/>
        <v>0</v>
      </c>
      <c r="P61" s="407">
        <f t="shared" si="12"/>
        <v>0</v>
      </c>
      <c r="Q61" s="407">
        <f t="shared" si="12"/>
        <v>0</v>
      </c>
      <c r="R61" s="407">
        <f t="shared" si="12"/>
        <v>0</v>
      </c>
      <c r="S61" s="407">
        <f t="shared" si="12"/>
        <v>0</v>
      </c>
      <c r="T61" s="407">
        <f t="shared" si="12"/>
        <v>0</v>
      </c>
      <c r="U61" s="407">
        <f t="shared" si="12"/>
        <v>0</v>
      </c>
      <c r="V61" s="407">
        <f t="shared" si="12"/>
        <v>0</v>
      </c>
      <c r="W61" s="407">
        <f t="shared" si="12"/>
        <v>0</v>
      </c>
      <c r="X61" s="407">
        <f t="shared" si="12"/>
        <v>0</v>
      </c>
      <c r="Y61" s="407">
        <f t="shared" si="12"/>
        <v>0</v>
      </c>
      <c r="Z61" s="407">
        <f t="shared" si="12"/>
        <v>0</v>
      </c>
      <c r="AA61" s="407">
        <f t="shared" si="12"/>
        <v>0</v>
      </c>
      <c r="AB61" s="438">
        <f t="shared" si="12"/>
        <v>0</v>
      </c>
      <c r="AC61" s="407">
        <f t="shared" si="12"/>
        <v>0</v>
      </c>
      <c r="AD61" s="407">
        <f t="shared" si="12"/>
        <v>0</v>
      </c>
      <c r="AE61" s="407">
        <f t="shared" si="12"/>
        <v>0</v>
      </c>
      <c r="AF61" s="407">
        <f t="shared" si="12"/>
        <v>0</v>
      </c>
      <c r="AG61" s="407">
        <f t="shared" si="12"/>
        <v>0</v>
      </c>
    </row>
    <row r="62" spans="1:33" s="232" customFormat="1" ht="21" x14ac:dyDescent="0.2">
      <c r="B62" s="233"/>
      <c r="C62" s="236" t="s">
        <v>18</v>
      </c>
      <c r="D62" s="237" t="str">
        <f>Buget_cerere!N96</f>
        <v/>
      </c>
      <c r="E62" s="237" t="str">
        <f>Buget_cerere!O96</f>
        <v/>
      </c>
      <c r="F62" s="237" t="str">
        <f>Buget_cerere!P96</f>
        <v/>
      </c>
      <c r="G62" s="237" t="str">
        <f>Buget_cerere!Q96</f>
        <v/>
      </c>
      <c r="H62" s="237"/>
      <c r="I62" s="237"/>
      <c r="J62" s="237"/>
      <c r="K62" s="237"/>
      <c r="L62" s="408"/>
      <c r="M62" s="237"/>
      <c r="N62" s="237"/>
      <c r="O62" s="237"/>
      <c r="P62" s="237"/>
      <c r="Q62" s="237"/>
      <c r="R62" s="237"/>
      <c r="S62" s="237"/>
      <c r="T62" s="237"/>
      <c r="U62" s="237"/>
      <c r="V62" s="237"/>
      <c r="W62" s="237"/>
      <c r="X62" s="237"/>
      <c r="Y62" s="237"/>
      <c r="Z62" s="237"/>
      <c r="AA62" s="237"/>
      <c r="AB62" s="439"/>
      <c r="AC62" s="237"/>
      <c r="AD62" s="237"/>
      <c r="AE62" s="237"/>
      <c r="AF62" s="237"/>
      <c r="AG62" s="237"/>
    </row>
    <row r="63" spans="1:33" s="232" customFormat="1" ht="37.15" customHeight="1" x14ac:dyDescent="0.2">
      <c r="B63" s="233"/>
      <c r="C63" s="236" t="s">
        <v>235</v>
      </c>
      <c r="D63" s="237" t="e">
        <f>Buget_cerere!N97</f>
        <v>#DIV/0!</v>
      </c>
      <c r="E63" s="237" t="e">
        <f>Buget_cerere!O97</f>
        <v>#DIV/0!</v>
      </c>
      <c r="F63" s="237" t="e">
        <f>Buget_cerere!P97</f>
        <v>#DIV/0!</v>
      </c>
      <c r="G63" s="237" t="e">
        <f>Buget_cerere!Q97</f>
        <v>#DIV/0!</v>
      </c>
      <c r="H63" s="407">
        <f>SUM(H64:H66)</f>
        <v>0</v>
      </c>
      <c r="I63" s="407">
        <f t="shared" ref="I63:AG63" si="13">SUM(I64:I66)</f>
        <v>0</v>
      </c>
      <c r="J63" s="407">
        <f t="shared" si="13"/>
        <v>0</v>
      </c>
      <c r="K63" s="407">
        <f t="shared" si="13"/>
        <v>0</v>
      </c>
      <c r="L63" s="407">
        <f t="shared" si="13"/>
        <v>0</v>
      </c>
      <c r="M63" s="407">
        <f t="shared" si="13"/>
        <v>0</v>
      </c>
      <c r="N63" s="407">
        <f t="shared" si="13"/>
        <v>0</v>
      </c>
      <c r="O63" s="407">
        <f t="shared" si="13"/>
        <v>0</v>
      </c>
      <c r="P63" s="407">
        <f t="shared" si="13"/>
        <v>0</v>
      </c>
      <c r="Q63" s="407">
        <f t="shared" si="13"/>
        <v>0</v>
      </c>
      <c r="R63" s="407">
        <f t="shared" si="13"/>
        <v>0</v>
      </c>
      <c r="S63" s="407">
        <f t="shared" si="13"/>
        <v>0</v>
      </c>
      <c r="T63" s="407">
        <f t="shared" si="13"/>
        <v>0</v>
      </c>
      <c r="U63" s="407">
        <f t="shared" si="13"/>
        <v>0</v>
      </c>
      <c r="V63" s="407">
        <f t="shared" si="13"/>
        <v>0</v>
      </c>
      <c r="W63" s="407">
        <f t="shared" si="13"/>
        <v>0</v>
      </c>
      <c r="X63" s="407">
        <f t="shared" si="13"/>
        <v>0</v>
      </c>
      <c r="Y63" s="407">
        <f t="shared" si="13"/>
        <v>0</v>
      </c>
      <c r="Z63" s="407">
        <f t="shared" si="13"/>
        <v>0</v>
      </c>
      <c r="AA63" s="407">
        <f t="shared" si="13"/>
        <v>0</v>
      </c>
      <c r="AB63" s="438">
        <f t="shared" si="13"/>
        <v>0</v>
      </c>
      <c r="AC63" s="407">
        <f t="shared" si="13"/>
        <v>0</v>
      </c>
      <c r="AD63" s="407">
        <f t="shared" si="13"/>
        <v>0</v>
      </c>
      <c r="AE63" s="407">
        <f t="shared" si="13"/>
        <v>0</v>
      </c>
      <c r="AF63" s="407">
        <f t="shared" si="13"/>
        <v>0</v>
      </c>
      <c r="AG63" s="407">
        <f t="shared" si="13"/>
        <v>0</v>
      </c>
    </row>
    <row r="64" spans="1:33" s="232" customFormat="1" ht="19.149999999999999" customHeight="1" x14ac:dyDescent="0.2">
      <c r="B64" s="233"/>
      <c r="C64" s="236" t="s">
        <v>106</v>
      </c>
      <c r="D64" s="237">
        <f>Buget_cerere!N98</f>
        <v>0</v>
      </c>
      <c r="E64" s="237">
        <f>Buget_cerere!O98</f>
        <v>0</v>
      </c>
      <c r="F64" s="237">
        <f>Buget_cerere!P98</f>
        <v>0</v>
      </c>
      <c r="G64" s="237">
        <f>Buget_cerere!Q98</f>
        <v>0</v>
      </c>
      <c r="H64" s="409"/>
      <c r="I64" s="409"/>
      <c r="J64" s="409"/>
      <c r="K64" s="409"/>
      <c r="L64" s="409"/>
      <c r="M64" s="409"/>
      <c r="N64" s="409"/>
      <c r="O64" s="409"/>
      <c r="P64" s="409"/>
      <c r="Q64" s="409"/>
      <c r="R64" s="409"/>
      <c r="S64" s="409"/>
      <c r="T64" s="409"/>
      <c r="U64" s="409"/>
      <c r="V64" s="409"/>
      <c r="W64" s="409"/>
      <c r="X64" s="409"/>
      <c r="Y64" s="409"/>
      <c r="Z64" s="409"/>
      <c r="AA64" s="409"/>
      <c r="AB64" s="440"/>
      <c r="AC64" s="409"/>
      <c r="AD64" s="409"/>
      <c r="AE64" s="409"/>
      <c r="AF64" s="409"/>
      <c r="AG64" s="409"/>
    </row>
    <row r="65" spans="2:33" s="232" customFormat="1" ht="31.5" x14ac:dyDescent="0.2">
      <c r="B65" s="233"/>
      <c r="C65" s="236" t="s">
        <v>236</v>
      </c>
      <c r="D65" s="237" t="e">
        <f>Buget_cerere!N99</f>
        <v>#DIV/0!</v>
      </c>
      <c r="E65" s="237" t="e">
        <f>Buget_cerere!O99</f>
        <v>#DIV/0!</v>
      </c>
      <c r="F65" s="237" t="e">
        <f>Buget_cerere!P99</f>
        <v>#DIV/0!</v>
      </c>
      <c r="G65" s="237" t="e">
        <f>Buget_cerere!Q99</f>
        <v>#DIV/0!</v>
      </c>
      <c r="H65" s="407"/>
      <c r="I65" s="407"/>
      <c r="J65" s="407"/>
      <c r="K65" s="407"/>
      <c r="L65" s="407"/>
      <c r="M65" s="407"/>
      <c r="N65" s="407"/>
      <c r="O65" s="407"/>
      <c r="P65" s="407"/>
      <c r="Q65" s="407"/>
      <c r="R65" s="407"/>
      <c r="S65" s="407"/>
      <c r="T65" s="407"/>
      <c r="U65" s="407"/>
      <c r="V65" s="407"/>
      <c r="W65" s="407"/>
      <c r="X65" s="407"/>
      <c r="Y65" s="407"/>
      <c r="Z65" s="407"/>
      <c r="AA65" s="407"/>
      <c r="AB65" s="438"/>
      <c r="AC65" s="407"/>
      <c r="AD65" s="407"/>
      <c r="AE65" s="407"/>
      <c r="AF65" s="407"/>
      <c r="AG65" s="407"/>
    </row>
    <row r="66" spans="2:33" s="232" customFormat="1" ht="21" x14ac:dyDescent="0.2">
      <c r="B66" s="233"/>
      <c r="C66" s="236" t="s">
        <v>239</v>
      </c>
      <c r="D66" s="237">
        <f>Buget_cerere!N100</f>
        <v>0</v>
      </c>
      <c r="E66" s="237">
        <f>Buget_cerere!O100</f>
        <v>0</v>
      </c>
      <c r="F66" s="237">
        <f>Buget_cerere!P100</f>
        <v>0</v>
      </c>
      <c r="G66" s="237">
        <f>Buget_cerere!Q100</f>
        <v>0</v>
      </c>
      <c r="H66" s="409"/>
      <c r="I66" s="409"/>
      <c r="J66" s="409"/>
      <c r="K66" s="409"/>
      <c r="L66" s="409"/>
      <c r="M66" s="409"/>
      <c r="N66" s="409"/>
      <c r="O66" s="409"/>
      <c r="P66" s="409"/>
      <c r="Q66" s="409"/>
      <c r="R66" s="409"/>
      <c r="S66" s="409"/>
      <c r="T66" s="409"/>
      <c r="U66" s="409"/>
      <c r="V66" s="409"/>
      <c r="W66" s="409"/>
      <c r="X66" s="409"/>
      <c r="Y66" s="409"/>
      <c r="Z66" s="409"/>
      <c r="AA66" s="409"/>
      <c r="AB66" s="440"/>
      <c r="AC66" s="409"/>
      <c r="AD66" s="409"/>
      <c r="AE66" s="409"/>
      <c r="AF66" s="409"/>
      <c r="AG66" s="409"/>
    </row>
    <row r="67" spans="2:33" s="232" customFormat="1" ht="21" x14ac:dyDescent="0.2">
      <c r="B67" s="233"/>
      <c r="C67" s="236" t="s">
        <v>68</v>
      </c>
      <c r="D67" s="237" t="e">
        <f>D62+D63</f>
        <v>#VALUE!</v>
      </c>
      <c r="E67" s="237" t="e">
        <f t="shared" ref="E67:F67" si="14">E62+E63</f>
        <v>#VALUE!</v>
      </c>
      <c r="F67" s="237" t="e">
        <f t="shared" si="14"/>
        <v>#VALUE!</v>
      </c>
      <c r="G67" s="237" t="e">
        <f>G62+G63</f>
        <v>#VALUE!</v>
      </c>
      <c r="H67" s="237">
        <f t="shared" ref="H67:AG67" si="15">H62+H63</f>
        <v>0</v>
      </c>
      <c r="I67" s="237">
        <f t="shared" si="15"/>
        <v>0</v>
      </c>
      <c r="J67" s="237">
        <f t="shared" si="15"/>
        <v>0</v>
      </c>
      <c r="K67" s="237">
        <f t="shared" si="15"/>
        <v>0</v>
      </c>
      <c r="L67" s="237">
        <f t="shared" si="15"/>
        <v>0</v>
      </c>
      <c r="M67" s="237">
        <f t="shared" si="15"/>
        <v>0</v>
      </c>
      <c r="N67" s="237">
        <f t="shared" si="15"/>
        <v>0</v>
      </c>
      <c r="O67" s="237">
        <f t="shared" si="15"/>
        <v>0</v>
      </c>
      <c r="P67" s="237">
        <f t="shared" si="15"/>
        <v>0</v>
      </c>
      <c r="Q67" s="237">
        <f t="shared" si="15"/>
        <v>0</v>
      </c>
      <c r="R67" s="237">
        <f t="shared" si="15"/>
        <v>0</v>
      </c>
      <c r="S67" s="237">
        <f t="shared" si="15"/>
        <v>0</v>
      </c>
      <c r="T67" s="237">
        <f t="shared" si="15"/>
        <v>0</v>
      </c>
      <c r="U67" s="237">
        <f t="shared" si="15"/>
        <v>0</v>
      </c>
      <c r="V67" s="237">
        <f t="shared" si="15"/>
        <v>0</v>
      </c>
      <c r="W67" s="237">
        <f t="shared" si="15"/>
        <v>0</v>
      </c>
      <c r="X67" s="237">
        <f t="shared" si="15"/>
        <v>0</v>
      </c>
      <c r="Y67" s="237">
        <f t="shared" si="15"/>
        <v>0</v>
      </c>
      <c r="Z67" s="237">
        <f t="shared" si="15"/>
        <v>0</v>
      </c>
      <c r="AA67" s="237">
        <f t="shared" si="15"/>
        <v>0</v>
      </c>
      <c r="AB67" s="439">
        <f t="shared" si="15"/>
        <v>0</v>
      </c>
      <c r="AC67" s="237">
        <f t="shared" si="15"/>
        <v>0</v>
      </c>
      <c r="AD67" s="237">
        <f t="shared" si="15"/>
        <v>0</v>
      </c>
      <c r="AE67" s="237">
        <f t="shared" si="15"/>
        <v>0</v>
      </c>
      <c r="AF67" s="237">
        <f t="shared" si="15"/>
        <v>0</v>
      </c>
      <c r="AG67" s="237">
        <f t="shared" si="15"/>
        <v>0</v>
      </c>
    </row>
    <row r="68" spans="2:33" s="232" customFormat="1" x14ac:dyDescent="0.2">
      <c r="B68" s="233"/>
      <c r="C68" s="234"/>
      <c r="D68" s="238"/>
      <c r="E68" s="238"/>
      <c r="F68" s="238"/>
      <c r="G68" s="238"/>
      <c r="H68" s="235"/>
      <c r="I68" s="235"/>
      <c r="J68" s="235"/>
      <c r="K68" s="235"/>
      <c r="L68" s="235"/>
      <c r="M68" s="235"/>
      <c r="N68" s="235"/>
      <c r="O68" s="235"/>
      <c r="P68" s="235"/>
      <c r="Q68" s="235"/>
      <c r="R68" s="235"/>
      <c r="S68" s="235"/>
      <c r="T68" s="235"/>
      <c r="U68" s="235"/>
      <c r="V68" s="235"/>
      <c r="W68" s="235"/>
      <c r="X68" s="235"/>
      <c r="Y68" s="235"/>
      <c r="Z68" s="235"/>
      <c r="AA68" s="235"/>
      <c r="AB68" s="437"/>
      <c r="AC68" s="235"/>
      <c r="AD68" s="235"/>
      <c r="AE68" s="235"/>
      <c r="AF68" s="235"/>
      <c r="AG68" s="235"/>
    </row>
    <row r="69" spans="2:33" s="232" customFormat="1" ht="19.899999999999999" customHeight="1" x14ac:dyDescent="0.2">
      <c r="B69" s="233"/>
      <c r="C69" s="198" t="s">
        <v>242</v>
      </c>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429"/>
      <c r="AC69" s="199"/>
      <c r="AD69" s="199"/>
      <c r="AE69" s="199"/>
      <c r="AF69" s="199"/>
      <c r="AG69" s="199"/>
    </row>
    <row r="70" spans="2:33" s="232" customFormat="1" ht="21" x14ac:dyDescent="0.2">
      <c r="B70" s="233"/>
      <c r="C70" s="236" t="s">
        <v>240</v>
      </c>
      <c r="D70" s="239"/>
      <c r="E70" s="239"/>
      <c r="F70" s="239"/>
      <c r="G70" s="239"/>
      <c r="H70" s="239"/>
      <c r="I70" s="239"/>
      <c r="J70" s="239"/>
      <c r="K70" s="239"/>
      <c r="L70" s="239"/>
      <c r="M70" s="239"/>
      <c r="N70" s="239"/>
      <c r="O70" s="239"/>
      <c r="P70" s="239"/>
      <c r="Q70" s="239"/>
      <c r="R70" s="239"/>
      <c r="S70" s="239"/>
      <c r="T70" s="239"/>
      <c r="U70" s="239"/>
      <c r="V70" s="239"/>
      <c r="W70" s="239"/>
      <c r="X70" s="239"/>
      <c r="Y70" s="239"/>
      <c r="Z70" s="239"/>
      <c r="AA70" s="239"/>
      <c r="AB70" s="441"/>
      <c r="AC70" s="239"/>
      <c r="AD70" s="239"/>
      <c r="AE70" s="239"/>
      <c r="AF70" s="239"/>
      <c r="AG70" s="239"/>
    </row>
    <row r="71" spans="2:33" s="232" customFormat="1" ht="21" x14ac:dyDescent="0.2">
      <c r="B71" s="233"/>
      <c r="C71" s="236" t="s">
        <v>241</v>
      </c>
      <c r="D71" s="240"/>
      <c r="E71" s="240"/>
      <c r="F71" s="240"/>
      <c r="G71" s="240"/>
      <c r="H71" s="240"/>
      <c r="I71" s="240"/>
      <c r="J71" s="240"/>
      <c r="K71" s="240"/>
      <c r="L71" s="240"/>
      <c r="M71" s="240"/>
      <c r="N71" s="240"/>
      <c r="O71" s="240"/>
      <c r="P71" s="240"/>
      <c r="Q71" s="240"/>
      <c r="R71" s="240"/>
      <c r="S71" s="240"/>
      <c r="T71" s="240"/>
      <c r="U71" s="240"/>
      <c r="V71" s="240"/>
      <c r="W71" s="240"/>
      <c r="X71" s="240"/>
      <c r="Y71" s="240"/>
      <c r="Z71" s="240"/>
      <c r="AA71" s="240"/>
      <c r="AB71" s="442"/>
      <c r="AC71" s="240"/>
      <c r="AD71" s="240"/>
      <c r="AE71" s="240"/>
      <c r="AF71" s="240"/>
      <c r="AG71" s="240"/>
    </row>
    <row r="72" spans="2:33" s="232" customFormat="1" ht="31.5" x14ac:dyDescent="0.2">
      <c r="B72" s="233"/>
      <c r="C72" s="198" t="s">
        <v>108</v>
      </c>
      <c r="D72" s="199">
        <f>D70+D71</f>
        <v>0</v>
      </c>
      <c r="E72" s="199">
        <f t="shared" ref="E72:AG72" si="16">E70+E71</f>
        <v>0</v>
      </c>
      <c r="F72" s="199">
        <f t="shared" si="16"/>
        <v>0</v>
      </c>
      <c r="G72" s="199">
        <f t="shared" si="16"/>
        <v>0</v>
      </c>
      <c r="H72" s="199">
        <f t="shared" si="16"/>
        <v>0</v>
      </c>
      <c r="I72" s="199">
        <f t="shared" si="16"/>
        <v>0</v>
      </c>
      <c r="J72" s="199">
        <f t="shared" si="16"/>
        <v>0</v>
      </c>
      <c r="K72" s="199">
        <f t="shared" si="16"/>
        <v>0</v>
      </c>
      <c r="L72" s="199">
        <f t="shared" si="16"/>
        <v>0</v>
      </c>
      <c r="M72" s="199">
        <f t="shared" si="16"/>
        <v>0</v>
      </c>
      <c r="N72" s="199">
        <f t="shared" si="16"/>
        <v>0</v>
      </c>
      <c r="O72" s="199">
        <f t="shared" si="16"/>
        <v>0</v>
      </c>
      <c r="P72" s="199">
        <f t="shared" si="16"/>
        <v>0</v>
      </c>
      <c r="Q72" s="199">
        <f t="shared" si="16"/>
        <v>0</v>
      </c>
      <c r="R72" s="199">
        <f t="shared" si="16"/>
        <v>0</v>
      </c>
      <c r="S72" s="199">
        <f t="shared" si="16"/>
        <v>0</v>
      </c>
      <c r="T72" s="199">
        <f t="shared" si="16"/>
        <v>0</v>
      </c>
      <c r="U72" s="199">
        <f t="shared" si="16"/>
        <v>0</v>
      </c>
      <c r="V72" s="199">
        <f t="shared" si="16"/>
        <v>0</v>
      </c>
      <c r="W72" s="199">
        <f t="shared" si="16"/>
        <v>0</v>
      </c>
      <c r="X72" s="199">
        <f t="shared" si="16"/>
        <v>0</v>
      </c>
      <c r="Y72" s="199">
        <f t="shared" si="16"/>
        <v>0</v>
      </c>
      <c r="Z72" s="199">
        <f t="shared" si="16"/>
        <v>0</v>
      </c>
      <c r="AA72" s="199">
        <f t="shared" si="16"/>
        <v>0</v>
      </c>
      <c r="AB72" s="429">
        <f t="shared" si="16"/>
        <v>0</v>
      </c>
      <c r="AC72" s="199">
        <f t="shared" si="16"/>
        <v>0</v>
      </c>
      <c r="AD72" s="199">
        <f t="shared" si="16"/>
        <v>0</v>
      </c>
      <c r="AE72" s="199">
        <f t="shared" si="16"/>
        <v>0</v>
      </c>
      <c r="AF72" s="199">
        <f t="shared" si="16"/>
        <v>0</v>
      </c>
      <c r="AG72" s="199">
        <f t="shared" si="16"/>
        <v>0</v>
      </c>
    </row>
    <row r="73" spans="2:33" s="232" customFormat="1" ht="18" customHeight="1" x14ac:dyDescent="0.2">
      <c r="B73" s="233"/>
      <c r="C73" s="236" t="s">
        <v>109</v>
      </c>
      <c r="D73" s="237" t="e">
        <f>D58-D61+D62+D63-D72</f>
        <v>#VALUE!</v>
      </c>
      <c r="E73" s="237" t="e">
        <f t="shared" ref="E73:AG73" si="17">E58-E61+E62+E63-E72</f>
        <v>#VALUE!</v>
      </c>
      <c r="F73" s="237" t="e">
        <f t="shared" si="17"/>
        <v>#VALUE!</v>
      </c>
      <c r="G73" s="237" t="e">
        <f t="shared" si="17"/>
        <v>#VALUE!</v>
      </c>
      <c r="H73" s="237">
        <f t="shared" si="17"/>
        <v>0</v>
      </c>
      <c r="I73" s="237">
        <f t="shared" si="17"/>
        <v>0</v>
      </c>
      <c r="J73" s="237">
        <f t="shared" si="17"/>
        <v>0</v>
      </c>
      <c r="K73" s="237">
        <f t="shared" si="17"/>
        <v>0</v>
      </c>
      <c r="L73" s="237">
        <f t="shared" si="17"/>
        <v>0</v>
      </c>
      <c r="M73" s="237">
        <f t="shared" si="17"/>
        <v>0</v>
      </c>
      <c r="N73" s="237">
        <f t="shared" si="17"/>
        <v>0</v>
      </c>
      <c r="O73" s="237">
        <f t="shared" si="17"/>
        <v>0</v>
      </c>
      <c r="P73" s="237">
        <f t="shared" si="17"/>
        <v>0</v>
      </c>
      <c r="Q73" s="237">
        <f t="shared" si="17"/>
        <v>0</v>
      </c>
      <c r="R73" s="237">
        <f t="shared" si="17"/>
        <v>0</v>
      </c>
      <c r="S73" s="237">
        <f t="shared" si="17"/>
        <v>0</v>
      </c>
      <c r="T73" s="237">
        <f t="shared" si="17"/>
        <v>0</v>
      </c>
      <c r="U73" s="237">
        <f t="shared" si="17"/>
        <v>0</v>
      </c>
      <c r="V73" s="237">
        <f t="shared" si="17"/>
        <v>0</v>
      </c>
      <c r="W73" s="237">
        <f t="shared" si="17"/>
        <v>0</v>
      </c>
      <c r="X73" s="237">
        <f t="shared" si="17"/>
        <v>0</v>
      </c>
      <c r="Y73" s="237">
        <f t="shared" si="17"/>
        <v>0</v>
      </c>
      <c r="Z73" s="237">
        <f t="shared" si="17"/>
        <v>0</v>
      </c>
      <c r="AA73" s="237">
        <f t="shared" si="17"/>
        <v>0</v>
      </c>
      <c r="AB73" s="439">
        <f t="shared" si="17"/>
        <v>0</v>
      </c>
      <c r="AC73" s="237">
        <f t="shared" si="17"/>
        <v>0</v>
      </c>
      <c r="AD73" s="237">
        <f t="shared" si="17"/>
        <v>0</v>
      </c>
      <c r="AE73" s="237">
        <f t="shared" si="17"/>
        <v>0</v>
      </c>
      <c r="AF73" s="237">
        <f t="shared" si="17"/>
        <v>0</v>
      </c>
      <c r="AG73" s="237">
        <f t="shared" si="17"/>
        <v>0</v>
      </c>
    </row>
    <row r="74" spans="2:33" s="232" customFormat="1" ht="21" x14ac:dyDescent="0.2">
      <c r="B74" s="233"/>
      <c r="C74" s="236" t="s">
        <v>110</v>
      </c>
      <c r="D74" s="237" t="e">
        <f>D73</f>
        <v>#VALUE!</v>
      </c>
      <c r="E74" s="237" t="e">
        <f t="shared" ref="E74:AG74" si="18">E73</f>
        <v>#VALUE!</v>
      </c>
      <c r="F74" s="237" t="e">
        <f t="shared" si="18"/>
        <v>#VALUE!</v>
      </c>
      <c r="G74" s="237" t="e">
        <f t="shared" si="18"/>
        <v>#VALUE!</v>
      </c>
      <c r="H74" s="237">
        <f t="shared" si="18"/>
        <v>0</v>
      </c>
      <c r="I74" s="237">
        <f t="shared" si="18"/>
        <v>0</v>
      </c>
      <c r="J74" s="237">
        <f t="shared" si="18"/>
        <v>0</v>
      </c>
      <c r="K74" s="237">
        <f t="shared" si="18"/>
        <v>0</v>
      </c>
      <c r="L74" s="237">
        <f t="shared" si="18"/>
        <v>0</v>
      </c>
      <c r="M74" s="237">
        <f t="shared" si="18"/>
        <v>0</v>
      </c>
      <c r="N74" s="237">
        <f t="shared" si="18"/>
        <v>0</v>
      </c>
      <c r="O74" s="237">
        <f t="shared" si="18"/>
        <v>0</v>
      </c>
      <c r="P74" s="237">
        <f t="shared" si="18"/>
        <v>0</v>
      </c>
      <c r="Q74" s="237">
        <f t="shared" si="18"/>
        <v>0</v>
      </c>
      <c r="R74" s="237">
        <f t="shared" si="18"/>
        <v>0</v>
      </c>
      <c r="S74" s="237">
        <f t="shared" si="18"/>
        <v>0</v>
      </c>
      <c r="T74" s="237">
        <f t="shared" si="18"/>
        <v>0</v>
      </c>
      <c r="U74" s="237">
        <f t="shared" si="18"/>
        <v>0</v>
      </c>
      <c r="V74" s="237">
        <f t="shared" si="18"/>
        <v>0</v>
      </c>
      <c r="W74" s="237">
        <f t="shared" si="18"/>
        <v>0</v>
      </c>
      <c r="X74" s="237">
        <f t="shared" si="18"/>
        <v>0</v>
      </c>
      <c r="Y74" s="237">
        <f t="shared" si="18"/>
        <v>0</v>
      </c>
      <c r="Z74" s="237">
        <f t="shared" si="18"/>
        <v>0</v>
      </c>
      <c r="AA74" s="237">
        <f t="shared" si="18"/>
        <v>0</v>
      </c>
      <c r="AB74" s="439">
        <f t="shared" si="18"/>
        <v>0</v>
      </c>
      <c r="AC74" s="237">
        <f t="shared" si="18"/>
        <v>0</v>
      </c>
      <c r="AD74" s="237">
        <f t="shared" si="18"/>
        <v>0</v>
      </c>
      <c r="AE74" s="237">
        <f t="shared" si="18"/>
        <v>0</v>
      </c>
      <c r="AF74" s="237">
        <f t="shared" si="18"/>
        <v>0</v>
      </c>
      <c r="AG74" s="237">
        <f t="shared" si="18"/>
        <v>0</v>
      </c>
    </row>
    <row r="75" spans="2:33" s="232" customFormat="1" x14ac:dyDescent="0.2">
      <c r="B75" s="233"/>
      <c r="C75" s="234"/>
      <c r="D75" s="235"/>
      <c r="E75" s="235"/>
      <c r="F75" s="235"/>
      <c r="G75" s="235"/>
      <c r="H75" s="235"/>
      <c r="I75" s="235"/>
      <c r="J75" s="235"/>
      <c r="K75" s="235"/>
      <c r="L75" s="235"/>
      <c r="M75" s="235"/>
      <c r="N75" s="235"/>
      <c r="O75" s="235"/>
      <c r="P75" s="235"/>
      <c r="Q75" s="235"/>
      <c r="R75" s="235"/>
      <c r="S75" s="235"/>
      <c r="T75" s="235"/>
      <c r="U75" s="235"/>
      <c r="V75" s="235"/>
      <c r="W75" s="235"/>
      <c r="X75" s="235"/>
      <c r="Y75" s="235"/>
      <c r="Z75" s="235"/>
      <c r="AA75" s="235"/>
      <c r="AB75" s="437"/>
      <c r="AC75" s="235"/>
      <c r="AD75" s="235"/>
      <c r="AE75" s="235"/>
      <c r="AF75" s="235"/>
      <c r="AG75" s="235"/>
    </row>
    <row r="76" spans="2:33" x14ac:dyDescent="0.2">
      <c r="C76" s="241" t="s">
        <v>246</v>
      </c>
      <c r="D76" s="242" t="e">
        <f>IF(ROUND(D73,0)&lt;0,"Not sustainable", "OK")</f>
        <v>#VALUE!</v>
      </c>
      <c r="E76" s="242" t="e">
        <f t="shared" ref="E76:AF76" si="19">IF(ROUND(E73,0)&lt;0,"Not sustainable", "OK")</f>
        <v>#VALUE!</v>
      </c>
      <c r="F76" s="242" t="e">
        <f t="shared" si="19"/>
        <v>#VALUE!</v>
      </c>
      <c r="G76" s="242" t="e">
        <f t="shared" si="19"/>
        <v>#VALUE!</v>
      </c>
      <c r="H76" s="242" t="str">
        <f t="shared" si="19"/>
        <v>OK</v>
      </c>
      <c r="I76" s="242" t="str">
        <f t="shared" si="19"/>
        <v>OK</v>
      </c>
      <c r="J76" s="242" t="str">
        <f t="shared" si="19"/>
        <v>OK</v>
      </c>
      <c r="K76" s="242" t="str">
        <f t="shared" si="19"/>
        <v>OK</v>
      </c>
      <c r="L76" s="242" t="str">
        <f t="shared" si="19"/>
        <v>OK</v>
      </c>
      <c r="M76" s="242" t="str">
        <f t="shared" si="19"/>
        <v>OK</v>
      </c>
      <c r="N76" s="242" t="str">
        <f t="shared" si="19"/>
        <v>OK</v>
      </c>
      <c r="O76" s="242" t="str">
        <f t="shared" si="19"/>
        <v>OK</v>
      </c>
      <c r="P76" s="242" t="str">
        <f>IF(ROUND(P73,0)&lt;0,"Not sustainable", "OK")</f>
        <v>OK</v>
      </c>
      <c r="Q76" s="242" t="str">
        <f t="shared" si="19"/>
        <v>OK</v>
      </c>
      <c r="R76" s="242" t="str">
        <f t="shared" si="19"/>
        <v>OK</v>
      </c>
      <c r="S76" s="242" t="str">
        <f t="shared" si="19"/>
        <v>OK</v>
      </c>
      <c r="T76" s="242" t="str">
        <f t="shared" si="19"/>
        <v>OK</v>
      </c>
      <c r="U76" s="242" t="str">
        <f t="shared" si="19"/>
        <v>OK</v>
      </c>
      <c r="V76" s="242" t="str">
        <f t="shared" si="19"/>
        <v>OK</v>
      </c>
      <c r="W76" s="242" t="str">
        <f t="shared" si="19"/>
        <v>OK</v>
      </c>
      <c r="X76" s="242" t="str">
        <f t="shared" si="19"/>
        <v>OK</v>
      </c>
      <c r="Y76" s="242" t="str">
        <f t="shared" si="19"/>
        <v>OK</v>
      </c>
      <c r="Z76" s="242" t="str">
        <f t="shared" si="19"/>
        <v>OK</v>
      </c>
      <c r="AA76" s="242" t="str">
        <f t="shared" si="19"/>
        <v>OK</v>
      </c>
      <c r="AB76" s="443" t="str">
        <f t="shared" si="19"/>
        <v>OK</v>
      </c>
      <c r="AC76" s="242" t="str">
        <f t="shared" si="19"/>
        <v>OK</v>
      </c>
      <c r="AD76" s="242" t="str">
        <f t="shared" si="19"/>
        <v>OK</v>
      </c>
      <c r="AE76" s="242" t="str">
        <f t="shared" si="19"/>
        <v>OK</v>
      </c>
      <c r="AF76" s="242" t="str">
        <f t="shared" si="19"/>
        <v>OK</v>
      </c>
      <c r="AG76" s="242" t="str">
        <f>IF(ROUND(AG73,0)&lt;0,"Not sustainable", "OK")</f>
        <v>OK</v>
      </c>
    </row>
    <row r="78" spans="2:33" x14ac:dyDescent="0.2">
      <c r="D78" s="448">
        <v>1</v>
      </c>
      <c r="E78" s="448">
        <v>2</v>
      </c>
      <c r="F78" s="448">
        <v>3</v>
      </c>
      <c r="G78" s="448">
        <v>4</v>
      </c>
      <c r="H78" s="448">
        <v>5</v>
      </c>
      <c r="I78" s="448">
        <v>6</v>
      </c>
      <c r="J78" s="448">
        <v>7</v>
      </c>
      <c r="K78" s="448">
        <v>8</v>
      </c>
      <c r="L78" s="448">
        <v>9</v>
      </c>
      <c r="M78" s="448">
        <v>10</v>
      </c>
      <c r="N78" s="448">
        <v>11</v>
      </c>
      <c r="O78" s="448">
        <v>12</v>
      </c>
      <c r="P78" s="448">
        <v>13</v>
      </c>
      <c r="Q78" s="448">
        <v>14</v>
      </c>
      <c r="R78" s="448">
        <v>15</v>
      </c>
      <c r="S78" s="448">
        <v>16</v>
      </c>
      <c r="T78" s="448">
        <v>17</v>
      </c>
      <c r="U78" s="448">
        <v>18</v>
      </c>
      <c r="V78" s="448">
        <v>19</v>
      </c>
      <c r="W78" s="448">
        <v>20</v>
      </c>
      <c r="X78" s="448">
        <v>21</v>
      </c>
      <c r="Y78" s="448">
        <v>22</v>
      </c>
      <c r="Z78" s="448">
        <v>23</v>
      </c>
      <c r="AA78" s="448">
        <v>24</v>
      </c>
      <c r="AB78" s="448">
        <v>25</v>
      </c>
      <c r="AC78" s="448">
        <v>26</v>
      </c>
      <c r="AD78" s="448">
        <v>27</v>
      </c>
      <c r="AE78" s="448">
        <v>28</v>
      </c>
      <c r="AF78" s="448">
        <v>29</v>
      </c>
      <c r="AG78" s="448">
        <v>30</v>
      </c>
    </row>
    <row r="79" spans="2:33" ht="15.6" customHeight="1" x14ac:dyDescent="0.2">
      <c r="B79" s="177"/>
      <c r="C79" s="497" t="s">
        <v>234</v>
      </c>
      <c r="D79" s="497"/>
      <c r="E79" s="497"/>
      <c r="F79" s="497"/>
      <c r="G79" s="497"/>
      <c r="H79" s="497"/>
      <c r="I79" s="497"/>
      <c r="J79" s="497"/>
      <c r="K79" s="497"/>
      <c r="L79" s="497"/>
      <c r="M79" s="497"/>
      <c r="N79" s="497"/>
      <c r="O79" s="497" t="s">
        <v>234</v>
      </c>
      <c r="P79" s="497"/>
      <c r="Q79" s="497"/>
      <c r="R79" s="497"/>
      <c r="S79" s="497"/>
      <c r="T79" s="497"/>
      <c r="U79" s="497"/>
      <c r="V79" s="497"/>
      <c r="W79" s="497"/>
      <c r="X79" s="497"/>
      <c r="Y79" s="497"/>
      <c r="Z79" s="497"/>
      <c r="AA79" s="497" t="s">
        <v>234</v>
      </c>
      <c r="AB79" s="497"/>
      <c r="AC79" s="497"/>
      <c r="AD79" s="497"/>
      <c r="AE79" s="497"/>
      <c r="AF79" s="497"/>
      <c r="AG79" s="497"/>
    </row>
    <row r="80" spans="2:33" hidden="1" x14ac:dyDescent="0.2"/>
    <row r="81" spans="2:33" s="248" customFormat="1" hidden="1" x14ac:dyDescent="0.2">
      <c r="B81" s="246"/>
      <c r="C81" s="229"/>
      <c r="D81" s="194"/>
      <c r="E81" s="194"/>
      <c r="F81" s="194"/>
      <c r="G81" s="194"/>
      <c r="H81" s="194"/>
      <c r="I81" s="194"/>
      <c r="J81" s="194"/>
      <c r="K81" s="194"/>
      <c r="L81" s="194"/>
      <c r="M81" s="194"/>
      <c r="N81" s="194"/>
      <c r="O81" s="194"/>
      <c r="P81" s="194"/>
      <c r="Q81" s="194"/>
      <c r="R81" s="247"/>
      <c r="S81" s="247"/>
      <c r="T81" s="247"/>
      <c r="U81" s="247"/>
      <c r="V81" s="247"/>
      <c r="W81" s="247"/>
      <c r="X81" s="247"/>
      <c r="Y81" s="247"/>
      <c r="Z81" s="247"/>
      <c r="AA81" s="247"/>
      <c r="AB81" s="445"/>
      <c r="AC81" s="246"/>
      <c r="AD81" s="246"/>
      <c r="AE81" s="246"/>
      <c r="AF81" s="246"/>
      <c r="AG81" s="246"/>
    </row>
    <row r="82" spans="2:33" s="248" customFormat="1" x14ac:dyDescent="0.2">
      <c r="B82" s="246"/>
      <c r="C82" s="229"/>
      <c r="D82" s="194"/>
      <c r="E82" s="194"/>
      <c r="F82" s="194"/>
      <c r="G82" s="194"/>
      <c r="H82" s="194"/>
      <c r="I82" s="194"/>
      <c r="J82" s="194"/>
      <c r="K82" s="194"/>
      <c r="L82" s="194"/>
      <c r="M82" s="194"/>
      <c r="N82" s="194"/>
      <c r="O82" s="194"/>
      <c r="P82" s="194"/>
      <c r="Q82" s="194"/>
      <c r="R82" s="247"/>
      <c r="S82" s="247"/>
      <c r="T82" s="247"/>
      <c r="U82" s="247"/>
      <c r="V82" s="247"/>
      <c r="W82" s="247"/>
      <c r="X82" s="247"/>
      <c r="Y82" s="247"/>
      <c r="Z82" s="247"/>
      <c r="AA82" s="247"/>
      <c r="AB82" s="445"/>
      <c r="AC82" s="246"/>
      <c r="AD82" s="246"/>
      <c r="AE82" s="246"/>
      <c r="AF82" s="246"/>
      <c r="AG82" s="246"/>
    </row>
    <row r="83" spans="2:33" s="248" customFormat="1" ht="22.9" customHeight="1" x14ac:dyDescent="0.2">
      <c r="B83" s="229"/>
      <c r="C83" s="229" t="s">
        <v>104</v>
      </c>
      <c r="D83" s="249" t="str">
        <f>IF(D37&lt;=($E$28+$F$28),SUM(D41+D42+D43+D44)-SUM(D8+D7+D6+D5),"")</f>
        <v/>
      </c>
      <c r="E83" s="249" t="str">
        <f t="shared" ref="E83:AG83" si="20">IF(E37&lt;=($E$28+$F$28),SUM(E41+E42+E43+E44)-SUM(E8+E7+E6+E5),"")</f>
        <v/>
      </c>
      <c r="F83" s="249" t="str">
        <f t="shared" si="20"/>
        <v/>
      </c>
      <c r="G83" s="249" t="str">
        <f t="shared" si="20"/>
        <v/>
      </c>
      <c r="H83" s="249" t="str">
        <f t="shared" si="20"/>
        <v/>
      </c>
      <c r="I83" s="249" t="str">
        <f t="shared" si="20"/>
        <v/>
      </c>
      <c r="J83" s="249" t="str">
        <f t="shared" si="20"/>
        <v/>
      </c>
      <c r="K83" s="249" t="str">
        <f t="shared" si="20"/>
        <v/>
      </c>
      <c r="L83" s="249" t="str">
        <f t="shared" si="20"/>
        <v/>
      </c>
      <c r="M83" s="249" t="str">
        <f t="shared" si="20"/>
        <v/>
      </c>
      <c r="N83" s="249" t="str">
        <f t="shared" si="20"/>
        <v/>
      </c>
      <c r="O83" s="249" t="str">
        <f t="shared" si="20"/>
        <v/>
      </c>
      <c r="P83" s="249" t="str">
        <f t="shared" si="20"/>
        <v/>
      </c>
      <c r="Q83" s="249" t="str">
        <f t="shared" si="20"/>
        <v/>
      </c>
      <c r="R83" s="249" t="str">
        <f t="shared" si="20"/>
        <v/>
      </c>
      <c r="S83" s="249" t="str">
        <f t="shared" si="20"/>
        <v/>
      </c>
      <c r="T83" s="249" t="str">
        <f t="shared" si="20"/>
        <v/>
      </c>
      <c r="U83" s="249" t="str">
        <f t="shared" si="20"/>
        <v/>
      </c>
      <c r="V83" s="249" t="str">
        <f t="shared" si="20"/>
        <v/>
      </c>
      <c r="W83" s="249" t="str">
        <f t="shared" si="20"/>
        <v/>
      </c>
      <c r="X83" s="249" t="str">
        <f t="shared" si="20"/>
        <v/>
      </c>
      <c r="Y83" s="249" t="str">
        <f t="shared" si="20"/>
        <v/>
      </c>
      <c r="Z83" s="249" t="str">
        <f t="shared" si="20"/>
        <v/>
      </c>
      <c r="AA83" s="249" t="str">
        <f t="shared" si="20"/>
        <v/>
      </c>
      <c r="AB83" s="446" t="str">
        <f t="shared" si="20"/>
        <v/>
      </c>
      <c r="AC83" s="249" t="str">
        <f t="shared" si="20"/>
        <v/>
      </c>
      <c r="AD83" s="249" t="str">
        <f t="shared" si="20"/>
        <v/>
      </c>
      <c r="AE83" s="249" t="str">
        <f t="shared" si="20"/>
        <v/>
      </c>
      <c r="AF83" s="249" t="str">
        <f t="shared" si="20"/>
        <v/>
      </c>
      <c r="AG83" s="249" t="str">
        <f t="shared" si="20"/>
        <v/>
      </c>
    </row>
    <row r="84" spans="2:33" s="191" customFormat="1" ht="18.600000000000001" customHeight="1" x14ac:dyDescent="0.2">
      <c r="B84" s="193"/>
      <c r="C84" s="193" t="s">
        <v>105</v>
      </c>
      <c r="D84" s="249" t="str">
        <f>IF(D37&lt;=($E$28+$F$28),SUM(D49+D50+D51+D52+D53+D54)-SUM(D13+D14+D15+D16+D17+D18),"")</f>
        <v/>
      </c>
      <c r="E84" s="249" t="str">
        <f t="shared" ref="E84:AG84" si="21">IF(E37&lt;=($E$28+$F$28),SUM(E49+E50+E51+E52+E53+E54)-SUM(E13+E14+E15+E16+E17+E18),"")</f>
        <v/>
      </c>
      <c r="F84" s="249" t="str">
        <f t="shared" si="21"/>
        <v/>
      </c>
      <c r="G84" s="249" t="str">
        <f t="shared" si="21"/>
        <v/>
      </c>
      <c r="H84" s="249" t="str">
        <f t="shared" si="21"/>
        <v/>
      </c>
      <c r="I84" s="249" t="str">
        <f t="shared" si="21"/>
        <v/>
      </c>
      <c r="J84" s="249" t="str">
        <f t="shared" si="21"/>
        <v/>
      </c>
      <c r="K84" s="249" t="str">
        <f t="shared" si="21"/>
        <v/>
      </c>
      <c r="L84" s="249" t="str">
        <f t="shared" si="21"/>
        <v/>
      </c>
      <c r="M84" s="249" t="str">
        <f t="shared" si="21"/>
        <v/>
      </c>
      <c r="N84" s="249" t="str">
        <f t="shared" si="21"/>
        <v/>
      </c>
      <c r="O84" s="249" t="str">
        <f t="shared" si="21"/>
        <v/>
      </c>
      <c r="P84" s="249" t="str">
        <f t="shared" si="21"/>
        <v/>
      </c>
      <c r="Q84" s="249" t="str">
        <f t="shared" si="21"/>
        <v/>
      </c>
      <c r="R84" s="249" t="str">
        <f t="shared" si="21"/>
        <v/>
      </c>
      <c r="S84" s="249" t="str">
        <f t="shared" si="21"/>
        <v/>
      </c>
      <c r="T84" s="249" t="str">
        <f t="shared" si="21"/>
        <v/>
      </c>
      <c r="U84" s="249" t="str">
        <f t="shared" si="21"/>
        <v/>
      </c>
      <c r="V84" s="249" t="str">
        <f t="shared" si="21"/>
        <v/>
      </c>
      <c r="W84" s="249" t="str">
        <f t="shared" si="21"/>
        <v/>
      </c>
      <c r="X84" s="249" t="str">
        <f t="shared" si="21"/>
        <v/>
      </c>
      <c r="Y84" s="249" t="str">
        <f t="shared" si="21"/>
        <v/>
      </c>
      <c r="Z84" s="249" t="str">
        <f t="shared" si="21"/>
        <v/>
      </c>
      <c r="AA84" s="249" t="str">
        <f t="shared" si="21"/>
        <v/>
      </c>
      <c r="AB84" s="249" t="str">
        <f t="shared" si="21"/>
        <v/>
      </c>
      <c r="AC84" s="249" t="str">
        <f t="shared" si="21"/>
        <v/>
      </c>
      <c r="AD84" s="249" t="str">
        <f t="shared" si="21"/>
        <v/>
      </c>
      <c r="AE84" s="249" t="str">
        <f t="shared" si="21"/>
        <v/>
      </c>
      <c r="AF84" s="249" t="str">
        <f t="shared" si="21"/>
        <v/>
      </c>
      <c r="AG84" s="249" t="str">
        <f t="shared" si="21"/>
        <v/>
      </c>
    </row>
    <row r="85" spans="2:33" s="191" customFormat="1" ht="18.600000000000001" customHeight="1" x14ac:dyDescent="0.2">
      <c r="B85" s="193"/>
      <c r="C85" s="193" t="s">
        <v>738</v>
      </c>
      <c r="D85" s="411"/>
      <c r="E85" s="411"/>
      <c r="F85" s="411"/>
      <c r="G85" s="411"/>
      <c r="H85" s="411"/>
      <c r="I85" s="411"/>
      <c r="J85" s="411"/>
      <c r="K85" s="411"/>
      <c r="L85" s="411"/>
      <c r="M85" s="411"/>
      <c r="N85" s="411"/>
      <c r="O85" s="411"/>
      <c r="P85" s="411"/>
      <c r="Q85" s="410"/>
      <c r="R85" s="410"/>
      <c r="S85" s="411"/>
      <c r="T85" s="410"/>
      <c r="U85" s="410"/>
      <c r="V85" s="410"/>
      <c r="W85" s="411"/>
      <c r="X85" s="410"/>
      <c r="Y85" s="410"/>
      <c r="Z85" s="410"/>
      <c r="AA85" s="411"/>
      <c r="AB85" s="426"/>
      <c r="AC85" s="410"/>
      <c r="AD85" s="410"/>
      <c r="AE85" s="411"/>
      <c r="AF85" s="410"/>
      <c r="AG85" s="410"/>
    </row>
    <row r="86" spans="2:33" s="248" customFormat="1" x14ac:dyDescent="0.2">
      <c r="B86" s="198"/>
      <c r="C86" s="198" t="str">
        <f>C58</f>
        <v xml:space="preserve">FLUX DE NUMERAR NET </v>
      </c>
      <c r="D86" s="199" t="e">
        <f>D83-D84-D85</f>
        <v>#VALUE!</v>
      </c>
      <c r="E86" s="199" t="e">
        <f t="shared" ref="E86:AG86" si="22">E83-E84-E85</f>
        <v>#VALUE!</v>
      </c>
      <c r="F86" s="199" t="e">
        <f t="shared" si="22"/>
        <v>#VALUE!</v>
      </c>
      <c r="G86" s="199" t="e">
        <f t="shared" si="22"/>
        <v>#VALUE!</v>
      </c>
      <c r="H86" s="199" t="e">
        <f t="shared" si="22"/>
        <v>#VALUE!</v>
      </c>
      <c r="I86" s="199" t="e">
        <f t="shared" si="22"/>
        <v>#VALUE!</v>
      </c>
      <c r="J86" s="199" t="e">
        <f t="shared" si="22"/>
        <v>#VALUE!</v>
      </c>
      <c r="K86" s="199" t="e">
        <f t="shared" si="22"/>
        <v>#VALUE!</v>
      </c>
      <c r="L86" s="199" t="e">
        <f t="shared" si="22"/>
        <v>#VALUE!</v>
      </c>
      <c r="M86" s="199" t="e">
        <f t="shared" si="22"/>
        <v>#VALUE!</v>
      </c>
      <c r="N86" s="199" t="e">
        <f t="shared" si="22"/>
        <v>#VALUE!</v>
      </c>
      <c r="O86" s="199" t="e">
        <f t="shared" si="22"/>
        <v>#VALUE!</v>
      </c>
      <c r="P86" s="199" t="e">
        <f t="shared" si="22"/>
        <v>#VALUE!</v>
      </c>
      <c r="Q86" s="199" t="e">
        <f t="shared" si="22"/>
        <v>#VALUE!</v>
      </c>
      <c r="R86" s="199" t="e">
        <f t="shared" si="22"/>
        <v>#VALUE!</v>
      </c>
      <c r="S86" s="199" t="e">
        <f t="shared" si="22"/>
        <v>#VALUE!</v>
      </c>
      <c r="T86" s="199" t="e">
        <f t="shared" si="22"/>
        <v>#VALUE!</v>
      </c>
      <c r="U86" s="199" t="e">
        <f t="shared" si="22"/>
        <v>#VALUE!</v>
      </c>
      <c r="V86" s="199" t="e">
        <f t="shared" si="22"/>
        <v>#VALUE!</v>
      </c>
      <c r="W86" s="199" t="e">
        <f t="shared" si="22"/>
        <v>#VALUE!</v>
      </c>
      <c r="X86" s="199" t="e">
        <f t="shared" si="22"/>
        <v>#VALUE!</v>
      </c>
      <c r="Y86" s="199" t="e">
        <f t="shared" si="22"/>
        <v>#VALUE!</v>
      </c>
      <c r="Z86" s="199" t="e">
        <f t="shared" si="22"/>
        <v>#VALUE!</v>
      </c>
      <c r="AA86" s="199" t="e">
        <f t="shared" si="22"/>
        <v>#VALUE!</v>
      </c>
      <c r="AB86" s="429" t="e">
        <f t="shared" si="22"/>
        <v>#VALUE!</v>
      </c>
      <c r="AC86" s="199" t="e">
        <f t="shared" si="22"/>
        <v>#VALUE!</v>
      </c>
      <c r="AD86" s="199" t="e">
        <f t="shared" si="22"/>
        <v>#VALUE!</v>
      </c>
      <c r="AE86" s="199" t="e">
        <f t="shared" si="22"/>
        <v>#VALUE!</v>
      </c>
      <c r="AF86" s="199" t="e">
        <f t="shared" si="22"/>
        <v>#VALUE!</v>
      </c>
      <c r="AG86" s="199" t="e">
        <f t="shared" si="22"/>
        <v>#VALUE!</v>
      </c>
    </row>
    <row r="87" spans="2:33" x14ac:dyDescent="0.2">
      <c r="B87" s="197"/>
      <c r="C87" s="197"/>
      <c r="D87" s="249"/>
      <c r="E87" s="249"/>
      <c r="F87" s="249"/>
      <c r="G87" s="249"/>
      <c r="H87" s="249"/>
      <c r="I87" s="249"/>
      <c r="J87" s="249"/>
      <c r="K87" s="249"/>
      <c r="L87" s="249"/>
      <c r="M87" s="249"/>
      <c r="N87" s="249"/>
      <c r="O87" s="249"/>
      <c r="P87" s="249"/>
      <c r="Q87" s="249"/>
      <c r="R87" s="250"/>
      <c r="S87" s="250"/>
      <c r="T87" s="250"/>
      <c r="U87" s="250"/>
      <c r="V87" s="250"/>
      <c r="W87" s="250"/>
      <c r="X87" s="250"/>
      <c r="Y87" s="250"/>
      <c r="Z87" s="250"/>
      <c r="AA87" s="250"/>
      <c r="AB87" s="447"/>
      <c r="AC87" s="250"/>
      <c r="AD87" s="250"/>
      <c r="AE87" s="250"/>
      <c r="AF87" s="250"/>
      <c r="AG87" s="250"/>
    </row>
    <row r="88" spans="2:33" x14ac:dyDescent="0.2">
      <c r="Q88" s="245"/>
      <c r="W88" s="176"/>
    </row>
    <row r="89" spans="2:33" ht="21" x14ac:dyDescent="0.2">
      <c r="C89" s="198" t="s">
        <v>245</v>
      </c>
      <c r="D89" s="251"/>
    </row>
    <row r="90" spans="2:33" x14ac:dyDescent="0.2">
      <c r="C90" s="230"/>
      <c r="D90" s="251"/>
    </row>
    <row r="91" spans="2:33" x14ac:dyDescent="0.2">
      <c r="C91" s="252" t="s">
        <v>111</v>
      </c>
      <c r="D91" s="251" t="e">
        <f>D83+NPV(Instructiuni!$D$39,'Funding Gap'!E83:AG83)</f>
        <v>#VALUE!</v>
      </c>
    </row>
    <row r="92" spans="2:33" ht="21" x14ac:dyDescent="0.2">
      <c r="C92" s="252" t="s">
        <v>112</v>
      </c>
      <c r="D92" s="251" t="e">
        <f>D84+D85+NPV(Instructiuni!$D$39,E84:AG85)</f>
        <v>#VALUE!</v>
      </c>
    </row>
    <row r="93" spans="2:33" x14ac:dyDescent="0.2">
      <c r="C93" s="253" t="s">
        <v>113</v>
      </c>
      <c r="D93" s="251" t="e">
        <f>D91-D92</f>
        <v>#VALUE!</v>
      </c>
    </row>
    <row r="94" spans="2:33" x14ac:dyDescent="0.2">
      <c r="C94" s="252" t="s">
        <v>114</v>
      </c>
      <c r="D94" s="251">
        <f>Buget_cerere!N103+NPV(Instructiuni!$D$39,Buget_cerere!O103:Q103)</f>
        <v>0</v>
      </c>
    </row>
    <row r="95" spans="2:33" ht="21" x14ac:dyDescent="0.2">
      <c r="C95" s="253" t="s">
        <v>116</v>
      </c>
      <c r="D95" s="254" t="str">
        <f>IFERROR(IF(D93&gt;0,(D94-D93)/D94,1),"")</f>
        <v/>
      </c>
    </row>
    <row r="96" spans="2:33" ht="21" x14ac:dyDescent="0.2">
      <c r="C96" s="253" t="s">
        <v>115</v>
      </c>
      <c r="D96" s="251" t="e">
        <f>D95*Buget_cerere!C90</f>
        <v>#VALUE!</v>
      </c>
    </row>
  </sheetData>
  <sheetProtection algorithmName="SHA-512" hashValue="2qo8MAnsF1NZZDOh94olYGIweywbdZbGmUA6kVsiKER0EO5MW1BCPd94Y/LyjgdQ0sNOBkZDtArCtbqFxBUP9g==" saltValue="Hc+avfJ12sAJjMWODMHOUw==" spinCount="100000" sheet="1" objects="1" scenarios="1"/>
  <mergeCells count="13">
    <mergeCell ref="AA1:AG1"/>
    <mergeCell ref="AA79:AG79"/>
    <mergeCell ref="C2:H2"/>
    <mergeCell ref="C1:N1"/>
    <mergeCell ref="C79:N79"/>
    <mergeCell ref="D39:Q39"/>
    <mergeCell ref="O79:Z79"/>
    <mergeCell ref="C38:N38"/>
    <mergeCell ref="O38:Z38"/>
    <mergeCell ref="O1:Z1"/>
    <mergeCell ref="B27:C27"/>
    <mergeCell ref="B28:C28"/>
    <mergeCell ref="AA38:AG38"/>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topLeftCell="A16" workbookViewId="0">
      <selection activeCell="B3" sqref="B3"/>
    </sheetView>
  </sheetViews>
  <sheetFormatPr defaultColWidth="9.28515625" defaultRowHeight="12" x14ac:dyDescent="0.2"/>
  <cols>
    <col min="1" max="1" width="27.42578125" style="2" customWidth="1"/>
    <col min="2" max="2" width="13" style="6" customWidth="1"/>
    <col min="3" max="3" width="12.28515625" style="7" customWidth="1"/>
    <col min="4" max="7" width="10.5703125" style="6" customWidth="1"/>
    <col min="8" max="8" width="10.5703125" style="6" hidden="1" customWidth="1"/>
    <col min="9" max="14" width="0" style="1" hidden="1" customWidth="1"/>
    <col min="15" max="15" width="0" style="20" hidden="1" customWidth="1"/>
    <col min="16" max="49" width="0" style="1" hidden="1" customWidth="1"/>
    <col min="50" max="16384" width="9.28515625" style="1"/>
  </cols>
  <sheetData>
    <row r="1" spans="1:15" ht="36" x14ac:dyDescent="0.2">
      <c r="A1" s="10" t="s">
        <v>78</v>
      </c>
      <c r="B1" s="11" t="s">
        <v>76</v>
      </c>
      <c r="C1" s="11" t="s">
        <v>79</v>
      </c>
      <c r="D1" s="11" t="s">
        <v>80</v>
      </c>
      <c r="E1" s="11" t="s">
        <v>81</v>
      </c>
      <c r="F1" s="17" t="s">
        <v>82</v>
      </c>
      <c r="G1" s="9"/>
      <c r="H1" s="9"/>
      <c r="I1" s="9"/>
      <c r="J1" s="9"/>
      <c r="K1" s="9"/>
      <c r="L1" s="9"/>
      <c r="M1" s="9"/>
      <c r="N1" s="9"/>
      <c r="O1" s="21"/>
    </row>
    <row r="2" spans="1:15" ht="24" x14ac:dyDescent="0.2">
      <c r="A2" s="5" t="s">
        <v>83</v>
      </c>
      <c r="B2" s="12">
        <v>0</v>
      </c>
      <c r="C2" s="13" t="e">
        <f>B2/$B$32</f>
        <v>#DIV/0!</v>
      </c>
      <c r="D2" s="12">
        <v>0</v>
      </c>
      <c r="E2" s="18" t="str">
        <f>IF(ISERROR(B2/$B$32*D2),"",B2/$B$32*D2)</f>
        <v/>
      </c>
      <c r="F2" s="14" t="str">
        <f>IF(ISERROR(B2/D2),"",B2/D2)</f>
        <v/>
      </c>
      <c r="G2" s="9"/>
      <c r="H2" s="9"/>
    </row>
    <row r="3" spans="1:15" ht="24" x14ac:dyDescent="0.2">
      <c r="A3" s="5" t="s">
        <v>83</v>
      </c>
      <c r="B3" s="12">
        <v>0</v>
      </c>
      <c r="C3" s="13" t="e">
        <f>B3/$B$32</f>
        <v>#DIV/0!</v>
      </c>
      <c r="D3" s="12">
        <v>0</v>
      </c>
      <c r="E3" s="18" t="str">
        <f t="shared" ref="E3:E31" si="0">IF(ISERROR(B3/$B$32*D3),"",B3/$B$32*D3)</f>
        <v/>
      </c>
      <c r="F3" s="14" t="str">
        <f t="shared" ref="F3:F31" si="1">IF(ISERROR(B3/D3),"",B3/D3)</f>
        <v/>
      </c>
      <c r="G3" s="9"/>
      <c r="H3" s="9"/>
    </row>
    <row r="4" spans="1:15" ht="24" x14ac:dyDescent="0.2">
      <c r="A4" s="5" t="s">
        <v>83</v>
      </c>
      <c r="B4" s="12">
        <v>0</v>
      </c>
      <c r="C4" s="13" t="e">
        <f>B4/$B$32</f>
        <v>#DIV/0!</v>
      </c>
      <c r="D4" s="12">
        <v>0</v>
      </c>
      <c r="E4" s="18" t="str">
        <f t="shared" si="0"/>
        <v/>
      </c>
      <c r="F4" s="14" t="str">
        <f t="shared" si="1"/>
        <v/>
      </c>
      <c r="G4" s="9"/>
      <c r="H4" s="9"/>
    </row>
    <row r="5" spans="1:15" ht="24" x14ac:dyDescent="0.2">
      <c r="A5" s="5" t="s">
        <v>83</v>
      </c>
      <c r="B5" s="12">
        <v>0</v>
      </c>
      <c r="C5" s="13" t="e">
        <f>B5/$B$32</f>
        <v>#DIV/0!</v>
      </c>
      <c r="D5" s="12">
        <v>0</v>
      </c>
      <c r="E5" s="18" t="str">
        <f t="shared" si="0"/>
        <v/>
      </c>
      <c r="F5" s="14" t="str">
        <f t="shared" si="1"/>
        <v/>
      </c>
      <c r="G5" s="9"/>
      <c r="H5" s="9"/>
    </row>
    <row r="6" spans="1:15" ht="24" x14ac:dyDescent="0.2">
      <c r="A6" s="5" t="s">
        <v>83</v>
      </c>
      <c r="B6" s="12">
        <v>0</v>
      </c>
      <c r="C6" s="13" t="e">
        <f t="shared" ref="C6:C16" si="2">B6/$B$32</f>
        <v>#DIV/0!</v>
      </c>
      <c r="D6" s="12">
        <v>0</v>
      </c>
      <c r="E6" s="18" t="str">
        <f t="shared" si="0"/>
        <v/>
      </c>
      <c r="F6" s="14" t="str">
        <f t="shared" si="1"/>
        <v/>
      </c>
      <c r="G6" s="9"/>
      <c r="H6" s="9"/>
    </row>
    <row r="7" spans="1:15" ht="24" x14ac:dyDescent="0.2">
      <c r="A7" s="5" t="s">
        <v>83</v>
      </c>
      <c r="B7" s="12">
        <v>0</v>
      </c>
      <c r="C7" s="13" t="e">
        <f t="shared" si="2"/>
        <v>#DIV/0!</v>
      </c>
      <c r="D7" s="12">
        <v>0</v>
      </c>
      <c r="E7" s="18" t="str">
        <f t="shared" si="0"/>
        <v/>
      </c>
      <c r="F7" s="14" t="str">
        <f t="shared" si="1"/>
        <v/>
      </c>
      <c r="G7" s="9"/>
      <c r="H7" s="9"/>
    </row>
    <row r="8" spans="1:15" ht="24" x14ac:dyDescent="0.2">
      <c r="A8" s="5" t="s">
        <v>83</v>
      </c>
      <c r="B8" s="12">
        <v>0</v>
      </c>
      <c r="C8" s="13" t="e">
        <f t="shared" si="2"/>
        <v>#DIV/0!</v>
      </c>
      <c r="D8" s="12">
        <v>0</v>
      </c>
      <c r="E8" s="18" t="str">
        <f t="shared" si="0"/>
        <v/>
      </c>
      <c r="F8" s="14" t="str">
        <f t="shared" si="1"/>
        <v/>
      </c>
      <c r="G8" s="9"/>
      <c r="H8" s="9"/>
    </row>
    <row r="9" spans="1:15" ht="24" x14ac:dyDescent="0.2">
      <c r="A9" s="5" t="s">
        <v>83</v>
      </c>
      <c r="B9" s="12">
        <v>0</v>
      </c>
      <c r="C9" s="13" t="e">
        <f t="shared" si="2"/>
        <v>#DIV/0!</v>
      </c>
      <c r="D9" s="12">
        <v>0</v>
      </c>
      <c r="E9" s="18" t="str">
        <f t="shared" si="0"/>
        <v/>
      </c>
      <c r="F9" s="14" t="str">
        <f t="shared" si="1"/>
        <v/>
      </c>
      <c r="G9" s="9"/>
      <c r="H9" s="9"/>
    </row>
    <row r="10" spans="1:15" ht="24" x14ac:dyDescent="0.2">
      <c r="A10" s="5" t="s">
        <v>83</v>
      </c>
      <c r="B10" s="12">
        <v>0</v>
      </c>
      <c r="C10" s="13" t="e">
        <f t="shared" si="2"/>
        <v>#DIV/0!</v>
      </c>
      <c r="D10" s="12">
        <v>0</v>
      </c>
      <c r="E10" s="18" t="str">
        <f t="shared" si="0"/>
        <v/>
      </c>
      <c r="F10" s="14" t="str">
        <f t="shared" si="1"/>
        <v/>
      </c>
      <c r="G10" s="9"/>
      <c r="H10" s="9"/>
    </row>
    <row r="11" spans="1:15" ht="24" x14ac:dyDescent="0.2">
      <c r="A11" s="5" t="s">
        <v>83</v>
      </c>
      <c r="B11" s="12">
        <v>0</v>
      </c>
      <c r="C11" s="13" t="e">
        <f t="shared" si="2"/>
        <v>#DIV/0!</v>
      </c>
      <c r="D11" s="12">
        <v>0</v>
      </c>
      <c r="E11" s="18" t="str">
        <f t="shared" si="0"/>
        <v/>
      </c>
      <c r="F11" s="14" t="str">
        <f t="shared" si="1"/>
        <v/>
      </c>
      <c r="G11" s="9"/>
      <c r="H11" s="9"/>
    </row>
    <row r="12" spans="1:15" ht="24" x14ac:dyDescent="0.2">
      <c r="A12" s="5" t="s">
        <v>83</v>
      </c>
      <c r="B12" s="12">
        <v>0</v>
      </c>
      <c r="C12" s="13" t="e">
        <f t="shared" si="2"/>
        <v>#DIV/0!</v>
      </c>
      <c r="D12" s="12">
        <v>0</v>
      </c>
      <c r="E12" s="18" t="str">
        <f t="shared" si="0"/>
        <v/>
      </c>
      <c r="F12" s="14" t="str">
        <f t="shared" si="1"/>
        <v/>
      </c>
      <c r="G12" s="9"/>
      <c r="H12" s="9"/>
    </row>
    <row r="13" spans="1:15" ht="24" x14ac:dyDescent="0.2">
      <c r="A13" s="5" t="s">
        <v>83</v>
      </c>
      <c r="B13" s="12">
        <v>0</v>
      </c>
      <c r="C13" s="13" t="e">
        <f t="shared" si="2"/>
        <v>#DIV/0!</v>
      </c>
      <c r="D13" s="12">
        <v>0</v>
      </c>
      <c r="E13" s="18" t="str">
        <f t="shared" si="0"/>
        <v/>
      </c>
      <c r="F13" s="14" t="str">
        <f t="shared" si="1"/>
        <v/>
      </c>
      <c r="G13" s="9"/>
      <c r="H13" s="9"/>
    </row>
    <row r="14" spans="1:15" ht="24" x14ac:dyDescent="0.2">
      <c r="A14" s="5" t="s">
        <v>83</v>
      </c>
      <c r="B14" s="12">
        <v>0</v>
      </c>
      <c r="C14" s="13" t="e">
        <f t="shared" si="2"/>
        <v>#DIV/0!</v>
      </c>
      <c r="D14" s="12">
        <v>0</v>
      </c>
      <c r="E14" s="18" t="str">
        <f t="shared" si="0"/>
        <v/>
      </c>
      <c r="F14" s="14" t="str">
        <f t="shared" si="1"/>
        <v/>
      </c>
      <c r="G14" s="9"/>
      <c r="H14" s="9"/>
    </row>
    <row r="15" spans="1:15" ht="24" x14ac:dyDescent="0.2">
      <c r="A15" s="5" t="s">
        <v>83</v>
      </c>
      <c r="B15" s="12">
        <v>0</v>
      </c>
      <c r="C15" s="13" t="e">
        <f t="shared" si="2"/>
        <v>#DIV/0!</v>
      </c>
      <c r="D15" s="12">
        <v>0</v>
      </c>
      <c r="E15" s="18" t="str">
        <f t="shared" si="0"/>
        <v/>
      </c>
      <c r="F15" s="14" t="str">
        <f t="shared" si="1"/>
        <v/>
      </c>
      <c r="G15" s="9"/>
      <c r="H15" s="9"/>
    </row>
    <row r="16" spans="1:15" ht="24" x14ac:dyDescent="0.2">
      <c r="A16" s="5" t="s">
        <v>83</v>
      </c>
      <c r="B16" s="12">
        <v>0</v>
      </c>
      <c r="C16" s="13" t="e">
        <f t="shared" si="2"/>
        <v>#DIV/0!</v>
      </c>
      <c r="D16" s="12">
        <v>0</v>
      </c>
      <c r="E16" s="18" t="str">
        <f t="shared" si="0"/>
        <v/>
      </c>
      <c r="F16" s="14" t="str">
        <f t="shared" si="1"/>
        <v/>
      </c>
      <c r="G16" s="9"/>
      <c r="H16" s="9"/>
    </row>
    <row r="17" spans="1:8" ht="24" x14ac:dyDescent="0.2">
      <c r="A17" s="5" t="s">
        <v>83</v>
      </c>
      <c r="B17" s="12">
        <v>0</v>
      </c>
      <c r="C17" s="13" t="e">
        <f>B17/$B$32</f>
        <v>#DIV/0!</v>
      </c>
      <c r="D17" s="12">
        <v>0</v>
      </c>
      <c r="E17" s="18" t="str">
        <f t="shared" si="0"/>
        <v/>
      </c>
      <c r="F17" s="14" t="str">
        <f t="shared" si="1"/>
        <v/>
      </c>
      <c r="G17" s="9"/>
      <c r="H17" s="9"/>
    </row>
    <row r="18" spans="1:8" ht="24" x14ac:dyDescent="0.2">
      <c r="A18" s="5" t="s">
        <v>83</v>
      </c>
      <c r="B18" s="12">
        <v>0</v>
      </c>
      <c r="C18" s="13" t="e">
        <f>B18/$B$32</f>
        <v>#DIV/0!</v>
      </c>
      <c r="D18" s="12">
        <v>0</v>
      </c>
      <c r="E18" s="18" t="str">
        <f t="shared" si="0"/>
        <v/>
      </c>
      <c r="F18" s="14" t="str">
        <f t="shared" si="1"/>
        <v/>
      </c>
      <c r="G18" s="9"/>
      <c r="H18" s="9"/>
    </row>
    <row r="19" spans="1:8" ht="24" x14ac:dyDescent="0.2">
      <c r="A19" s="5" t="s">
        <v>83</v>
      </c>
      <c r="B19" s="12">
        <v>0</v>
      </c>
      <c r="C19" s="13" t="e">
        <f>B19/$B$32</f>
        <v>#DIV/0!</v>
      </c>
      <c r="D19" s="12">
        <v>0</v>
      </c>
      <c r="E19" s="18" t="str">
        <f t="shared" si="0"/>
        <v/>
      </c>
      <c r="F19" s="14" t="str">
        <f t="shared" si="1"/>
        <v/>
      </c>
      <c r="G19" s="9"/>
      <c r="H19" s="9"/>
    </row>
    <row r="20" spans="1:8" ht="24" x14ac:dyDescent="0.2">
      <c r="A20" s="5" t="s">
        <v>83</v>
      </c>
      <c r="B20" s="12">
        <v>0</v>
      </c>
      <c r="C20" s="13" t="e">
        <f t="shared" ref="C20:C31" si="3">B20/$B$32</f>
        <v>#DIV/0!</v>
      </c>
      <c r="D20" s="12">
        <v>0</v>
      </c>
      <c r="E20" s="18" t="str">
        <f t="shared" si="0"/>
        <v/>
      </c>
      <c r="F20" s="14" t="str">
        <f t="shared" si="1"/>
        <v/>
      </c>
      <c r="G20" s="9"/>
      <c r="H20" s="9"/>
    </row>
    <row r="21" spans="1:8" ht="24" x14ac:dyDescent="0.2">
      <c r="A21" s="5" t="s">
        <v>83</v>
      </c>
      <c r="B21" s="12">
        <v>0</v>
      </c>
      <c r="C21" s="13" t="e">
        <f t="shared" si="3"/>
        <v>#DIV/0!</v>
      </c>
      <c r="D21" s="12">
        <v>0</v>
      </c>
      <c r="E21" s="18" t="str">
        <f t="shared" si="0"/>
        <v/>
      </c>
      <c r="F21" s="14" t="str">
        <f t="shared" si="1"/>
        <v/>
      </c>
      <c r="G21" s="9"/>
      <c r="H21" s="9"/>
    </row>
    <row r="22" spans="1:8" ht="24" x14ac:dyDescent="0.2">
      <c r="A22" s="5" t="s">
        <v>83</v>
      </c>
      <c r="B22" s="12">
        <v>0</v>
      </c>
      <c r="C22" s="13" t="e">
        <f t="shared" si="3"/>
        <v>#DIV/0!</v>
      </c>
      <c r="D22" s="12">
        <v>0</v>
      </c>
      <c r="E22" s="18" t="str">
        <f t="shared" si="0"/>
        <v/>
      </c>
      <c r="F22" s="14" t="str">
        <f t="shared" si="1"/>
        <v/>
      </c>
      <c r="G22" s="9"/>
      <c r="H22" s="9"/>
    </row>
    <row r="23" spans="1:8" ht="24" x14ac:dyDescent="0.2">
      <c r="A23" s="5" t="s">
        <v>83</v>
      </c>
      <c r="B23" s="12">
        <v>0</v>
      </c>
      <c r="C23" s="13" t="e">
        <f t="shared" si="3"/>
        <v>#DIV/0!</v>
      </c>
      <c r="D23" s="12">
        <v>0</v>
      </c>
      <c r="E23" s="18" t="str">
        <f t="shared" si="0"/>
        <v/>
      </c>
      <c r="F23" s="14" t="str">
        <f t="shared" si="1"/>
        <v/>
      </c>
      <c r="G23" s="9"/>
      <c r="H23" s="9"/>
    </row>
    <row r="24" spans="1:8" ht="24" x14ac:dyDescent="0.2">
      <c r="A24" s="5" t="s">
        <v>83</v>
      </c>
      <c r="B24" s="12">
        <v>0</v>
      </c>
      <c r="C24" s="13" t="e">
        <f t="shared" si="3"/>
        <v>#DIV/0!</v>
      </c>
      <c r="D24" s="12">
        <v>0</v>
      </c>
      <c r="E24" s="18" t="str">
        <f t="shared" si="0"/>
        <v/>
      </c>
      <c r="F24" s="14" t="str">
        <f t="shared" si="1"/>
        <v/>
      </c>
      <c r="G24" s="9"/>
      <c r="H24" s="9"/>
    </row>
    <row r="25" spans="1:8" ht="24" x14ac:dyDescent="0.2">
      <c r="A25" s="5" t="s">
        <v>83</v>
      </c>
      <c r="B25" s="12">
        <v>0</v>
      </c>
      <c r="C25" s="13" t="e">
        <f t="shared" si="3"/>
        <v>#DIV/0!</v>
      </c>
      <c r="D25" s="12">
        <v>0</v>
      </c>
      <c r="E25" s="18" t="str">
        <f t="shared" si="0"/>
        <v/>
      </c>
      <c r="F25" s="14" t="str">
        <f t="shared" si="1"/>
        <v/>
      </c>
      <c r="G25" s="9"/>
      <c r="H25" s="9"/>
    </row>
    <row r="26" spans="1:8" ht="24" x14ac:dyDescent="0.2">
      <c r="A26" s="5" t="s">
        <v>83</v>
      </c>
      <c r="B26" s="12">
        <v>0</v>
      </c>
      <c r="C26" s="13" t="e">
        <f t="shared" si="3"/>
        <v>#DIV/0!</v>
      </c>
      <c r="D26" s="12">
        <v>0</v>
      </c>
      <c r="E26" s="18" t="str">
        <f t="shared" si="0"/>
        <v/>
      </c>
      <c r="F26" s="14" t="str">
        <f t="shared" si="1"/>
        <v/>
      </c>
      <c r="G26" s="9"/>
      <c r="H26" s="9"/>
    </row>
    <row r="27" spans="1:8" ht="24" x14ac:dyDescent="0.2">
      <c r="A27" s="5" t="s">
        <v>83</v>
      </c>
      <c r="B27" s="12">
        <v>0</v>
      </c>
      <c r="C27" s="13" t="e">
        <f t="shared" si="3"/>
        <v>#DIV/0!</v>
      </c>
      <c r="D27" s="12">
        <v>0</v>
      </c>
      <c r="E27" s="18" t="str">
        <f t="shared" si="0"/>
        <v/>
      </c>
      <c r="F27" s="14" t="str">
        <f t="shared" si="1"/>
        <v/>
      </c>
      <c r="G27" s="9"/>
      <c r="H27" s="9"/>
    </row>
    <row r="28" spans="1:8" ht="24" x14ac:dyDescent="0.2">
      <c r="A28" s="5" t="s">
        <v>83</v>
      </c>
      <c r="B28" s="12">
        <v>0</v>
      </c>
      <c r="C28" s="13" t="e">
        <f t="shared" si="3"/>
        <v>#DIV/0!</v>
      </c>
      <c r="D28" s="12">
        <v>0</v>
      </c>
      <c r="E28" s="18" t="str">
        <f t="shared" si="0"/>
        <v/>
      </c>
      <c r="F28" s="14" t="str">
        <f t="shared" si="1"/>
        <v/>
      </c>
      <c r="G28" s="9"/>
      <c r="H28" s="9"/>
    </row>
    <row r="29" spans="1:8" ht="24" x14ac:dyDescent="0.2">
      <c r="A29" s="5" t="s">
        <v>83</v>
      </c>
      <c r="B29" s="12">
        <v>0</v>
      </c>
      <c r="C29" s="13" t="e">
        <f t="shared" si="3"/>
        <v>#DIV/0!</v>
      </c>
      <c r="D29" s="12">
        <v>0</v>
      </c>
      <c r="E29" s="18" t="str">
        <f t="shared" si="0"/>
        <v/>
      </c>
      <c r="F29" s="14" t="str">
        <f t="shared" si="1"/>
        <v/>
      </c>
      <c r="G29" s="9"/>
      <c r="H29" s="9"/>
    </row>
    <row r="30" spans="1:8" ht="24" x14ac:dyDescent="0.2">
      <c r="A30" s="5" t="s">
        <v>83</v>
      </c>
      <c r="B30" s="12">
        <v>0</v>
      </c>
      <c r="C30" s="13" t="e">
        <f t="shared" si="3"/>
        <v>#DIV/0!</v>
      </c>
      <c r="D30" s="12">
        <v>0</v>
      </c>
      <c r="E30" s="18" t="str">
        <f t="shared" si="0"/>
        <v/>
      </c>
      <c r="F30" s="14" t="str">
        <f t="shared" si="1"/>
        <v/>
      </c>
      <c r="G30" s="9"/>
      <c r="H30" s="9"/>
    </row>
    <row r="31" spans="1:8" ht="24" x14ac:dyDescent="0.2">
      <c r="A31" s="5" t="s">
        <v>83</v>
      </c>
      <c r="B31" s="12">
        <v>0</v>
      </c>
      <c r="C31" s="13" t="e">
        <f t="shared" si="3"/>
        <v>#DIV/0!</v>
      </c>
      <c r="D31" s="12">
        <v>0</v>
      </c>
      <c r="E31" s="18" t="str">
        <f t="shared" si="0"/>
        <v/>
      </c>
      <c r="F31" s="14" t="str">
        <f t="shared" si="1"/>
        <v/>
      </c>
      <c r="G31" s="9"/>
      <c r="H31" s="9"/>
    </row>
    <row r="32" spans="1:8" x14ac:dyDescent="0.2">
      <c r="A32" s="4" t="s">
        <v>0</v>
      </c>
      <c r="B32" s="15">
        <f>SUM(B2:B31)</f>
        <v>0</v>
      </c>
      <c r="C32" s="16" t="e">
        <f>SUM(C2:C31)</f>
        <v>#DIV/0!</v>
      </c>
      <c r="D32" s="15"/>
      <c r="E32" s="15">
        <f>ROUNDUP(SUM(E2:E31),0)</f>
        <v>0</v>
      </c>
      <c r="F32" s="15">
        <f>ROUNDUP(SUM(F2:F31),0)</f>
        <v>0</v>
      </c>
      <c r="G32" s="8"/>
      <c r="H32" s="8"/>
    </row>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B1:AT1"/>
  <sheetViews>
    <sheetView topLeftCell="D1" workbookViewId="0">
      <selection activeCell="D1" sqref="A1:XFD1048576"/>
    </sheetView>
  </sheetViews>
  <sheetFormatPr defaultColWidth="8.85546875" defaultRowHeight="12.75" x14ac:dyDescent="0.2"/>
  <cols>
    <col min="1" max="16384" width="8.85546875" style="292"/>
  </cols>
  <sheetData>
    <row r="1" spans="2:46" ht="15" x14ac:dyDescent="0.2">
      <c r="B1" s="450"/>
      <c r="C1" s="450"/>
      <c r="D1" s="450"/>
      <c r="E1" s="450"/>
      <c r="F1" s="450"/>
      <c r="G1" s="450"/>
      <c r="H1" s="450"/>
      <c r="I1" s="450"/>
      <c r="J1" s="450"/>
      <c r="K1" s="450"/>
      <c r="L1" s="450"/>
      <c r="M1" s="450"/>
      <c r="N1" s="450"/>
      <c r="O1" s="450"/>
      <c r="P1" s="450"/>
      <c r="Q1" s="450"/>
      <c r="R1" s="450"/>
      <c r="S1" s="450"/>
      <c r="T1" s="450"/>
      <c r="U1" s="450"/>
      <c r="V1" s="450"/>
      <c r="W1" s="450"/>
      <c r="X1" s="450"/>
      <c r="Y1" s="450"/>
      <c r="Z1" s="450"/>
      <c r="AA1" s="450"/>
      <c r="AB1" s="450"/>
      <c r="AC1" s="450"/>
      <c r="AD1" s="450"/>
      <c r="AE1" s="450"/>
      <c r="AF1" s="450"/>
      <c r="AG1" s="450"/>
      <c r="AH1" s="450"/>
      <c r="AI1" s="450"/>
      <c r="AJ1" s="450"/>
      <c r="AK1" s="450"/>
      <c r="AL1" s="450"/>
      <c r="AM1" s="450"/>
      <c r="AN1" s="450"/>
      <c r="AO1" s="450"/>
      <c r="AP1" s="450"/>
      <c r="AQ1" s="450"/>
      <c r="AR1" s="450"/>
      <c r="AS1" s="450"/>
      <c r="AT1" s="450"/>
    </row>
  </sheetData>
  <phoneticPr fontId="11" type="noConversion"/>
  <pageMargins left="0" right="0" top="0" bottom="0"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N55"/>
  <sheetViews>
    <sheetView tabSelected="1" workbookViewId="0">
      <selection activeCell="P15" sqref="P15"/>
    </sheetView>
  </sheetViews>
  <sheetFormatPr defaultColWidth="20.5703125" defaultRowHeight="21.6" customHeight="1" x14ac:dyDescent="0.2"/>
  <cols>
    <col min="1" max="1" width="4.7109375" style="133" customWidth="1"/>
    <col min="2" max="2" width="21.5703125" style="133" customWidth="1"/>
    <col min="3" max="3" width="8" style="133" customWidth="1"/>
    <col min="4" max="4" width="11.7109375" style="133" customWidth="1"/>
    <col min="5" max="5" width="15.85546875" style="133" customWidth="1"/>
    <col min="6" max="6" width="13.7109375" style="133" customWidth="1"/>
    <col min="7" max="7" width="13.28515625" style="133" customWidth="1"/>
    <col min="8" max="8" width="13.5703125" style="133" bestFit="1" customWidth="1"/>
    <col min="9" max="9" width="11.42578125" style="133" customWidth="1"/>
    <col min="10" max="10" width="12.140625" style="133" customWidth="1"/>
    <col min="11" max="11" width="13" style="133" customWidth="1"/>
    <col min="12" max="12" width="12.7109375" style="133" customWidth="1"/>
    <col min="13" max="16384" width="20.5703125" style="133"/>
  </cols>
  <sheetData>
    <row r="1" spans="1:14" ht="12" x14ac:dyDescent="0.2">
      <c r="B1" s="134" t="s">
        <v>311</v>
      </c>
    </row>
    <row r="2" spans="1:14" ht="12" x14ac:dyDescent="0.2">
      <c r="B2" s="509" t="s">
        <v>716</v>
      </c>
      <c r="C2" s="509"/>
      <c r="D2" s="509"/>
      <c r="E2" s="509"/>
      <c r="F2" s="509"/>
      <c r="G2" s="509"/>
      <c r="H2" s="509"/>
      <c r="I2" s="509"/>
      <c r="J2" s="509"/>
      <c r="K2" s="509"/>
      <c r="L2" s="509"/>
    </row>
    <row r="3" spans="1:14" ht="12" x14ac:dyDescent="0.2">
      <c r="B3" s="509" t="s">
        <v>715</v>
      </c>
      <c r="C3" s="509"/>
      <c r="D3" s="509"/>
      <c r="E3" s="509"/>
      <c r="F3" s="509"/>
      <c r="G3" s="509"/>
      <c r="H3" s="509"/>
      <c r="I3" s="509"/>
      <c r="J3" s="509"/>
      <c r="K3" s="509"/>
      <c r="L3" s="509"/>
    </row>
    <row r="4" spans="1:14" ht="12" x14ac:dyDescent="0.2">
      <c r="B4" s="509" t="s">
        <v>312</v>
      </c>
      <c r="C4" s="509"/>
      <c r="D4" s="509"/>
      <c r="E4" s="509"/>
      <c r="F4" s="509"/>
      <c r="G4" s="509"/>
      <c r="H4" s="509"/>
      <c r="I4" s="509"/>
      <c r="J4" s="509"/>
      <c r="K4" s="509"/>
      <c r="L4" s="509"/>
    </row>
    <row r="5" spans="1:14" ht="22.9" customHeight="1" x14ac:dyDescent="0.2">
      <c r="B5" s="509" t="s">
        <v>717</v>
      </c>
      <c r="C5" s="509"/>
      <c r="D5" s="509"/>
      <c r="E5" s="509"/>
      <c r="F5" s="509"/>
      <c r="G5" s="509"/>
      <c r="H5" s="509"/>
      <c r="I5" s="509"/>
      <c r="J5" s="509"/>
      <c r="K5" s="509"/>
      <c r="L5" s="509"/>
    </row>
    <row r="6" spans="1:14" ht="12" x14ac:dyDescent="0.2">
      <c r="B6" s="135" t="s">
        <v>314</v>
      </c>
      <c r="C6" s="505"/>
      <c r="D6" s="505"/>
      <c r="E6" s="505"/>
      <c r="F6" s="505"/>
      <c r="G6" s="505"/>
      <c r="H6" s="505"/>
      <c r="I6" s="505"/>
      <c r="J6" s="505"/>
      <c r="K6" s="505"/>
      <c r="L6" s="505"/>
    </row>
    <row r="7" spans="1:14" ht="12" x14ac:dyDescent="0.2">
      <c r="B7" s="510" t="s">
        <v>718</v>
      </c>
      <c r="C7" s="510"/>
      <c r="D7" s="510"/>
      <c r="E7" s="510"/>
      <c r="F7" s="510"/>
      <c r="G7" s="510"/>
      <c r="H7" s="510"/>
      <c r="I7" s="510"/>
      <c r="J7" s="510"/>
      <c r="K7" s="510"/>
      <c r="L7" s="510"/>
    </row>
    <row r="8" spans="1:14" ht="12" x14ac:dyDescent="0.2">
      <c r="B8" s="135" t="s">
        <v>313</v>
      </c>
      <c r="C8" s="503"/>
      <c r="D8" s="504"/>
      <c r="E8" s="135"/>
      <c r="F8" s="135"/>
      <c r="G8" s="135"/>
      <c r="H8" s="135"/>
      <c r="I8" s="135"/>
      <c r="J8" s="135"/>
      <c r="K8" s="135"/>
      <c r="L8" s="135"/>
    </row>
    <row r="10" spans="1:14" ht="21.6" customHeight="1" x14ac:dyDescent="0.2">
      <c r="A10" s="512" t="s">
        <v>293</v>
      </c>
      <c r="B10" s="512" t="s">
        <v>294</v>
      </c>
      <c r="C10" s="512" t="s">
        <v>295</v>
      </c>
      <c r="D10" s="511" t="s">
        <v>307</v>
      </c>
      <c r="E10" s="511"/>
      <c r="F10" s="511"/>
      <c r="G10" s="511"/>
      <c r="H10" s="512" t="s">
        <v>296</v>
      </c>
      <c r="I10" s="512"/>
      <c r="J10" s="512"/>
      <c r="K10" s="511" t="s">
        <v>308</v>
      </c>
      <c r="L10" s="511" t="s">
        <v>309</v>
      </c>
    </row>
    <row r="11" spans="1:14" s="156" customFormat="1" ht="52.9" customHeight="1" x14ac:dyDescent="0.2">
      <c r="A11" s="512"/>
      <c r="B11" s="512"/>
      <c r="C11" s="512"/>
      <c r="D11" s="154" t="s">
        <v>297</v>
      </c>
      <c r="E11" s="155" t="s">
        <v>310</v>
      </c>
      <c r="F11" s="155" t="s">
        <v>298</v>
      </c>
      <c r="G11" s="155" t="s">
        <v>299</v>
      </c>
      <c r="H11" s="154" t="s">
        <v>297</v>
      </c>
      <c r="I11" s="154" t="s">
        <v>300</v>
      </c>
      <c r="J11" s="154" t="s">
        <v>301</v>
      </c>
      <c r="K11" s="511"/>
      <c r="L11" s="511"/>
    </row>
    <row r="12" spans="1:14" s="159" customFormat="1" ht="21.6" customHeight="1" x14ac:dyDescent="0.2">
      <c r="A12" s="157">
        <v>0</v>
      </c>
      <c r="B12" s="157">
        <v>1</v>
      </c>
      <c r="C12" s="157">
        <v>2</v>
      </c>
      <c r="D12" s="157" t="s">
        <v>302</v>
      </c>
      <c r="E12" s="157">
        <v>4</v>
      </c>
      <c r="F12" s="158">
        <v>5</v>
      </c>
      <c r="G12" s="158">
        <v>6</v>
      </c>
      <c r="H12" s="158" t="s">
        <v>303</v>
      </c>
      <c r="I12" s="158">
        <v>8</v>
      </c>
      <c r="J12" s="158">
        <v>9</v>
      </c>
      <c r="K12" s="158">
        <v>10</v>
      </c>
      <c r="L12" s="158" t="s">
        <v>304</v>
      </c>
    </row>
    <row r="13" spans="1:14" s="256" customFormat="1" ht="21.6" customHeight="1" x14ac:dyDescent="0.2">
      <c r="A13" s="273">
        <v>1</v>
      </c>
      <c r="B13" s="255">
        <f>'Export SMIS'!G2</f>
        <v>0</v>
      </c>
      <c r="C13" s="160">
        <f>'Export SMIS'!I2</f>
        <v>0</v>
      </c>
      <c r="D13" s="160">
        <f>E13+F13+G13</f>
        <v>0</v>
      </c>
      <c r="E13" s="160">
        <f>'Export SMIS'!AJ2</f>
        <v>0</v>
      </c>
      <c r="F13" s="160">
        <f>'Export SMIS'!AM2</f>
        <v>0</v>
      </c>
      <c r="G13" s="160">
        <f>'Export SMIS'!AD2</f>
        <v>0</v>
      </c>
      <c r="H13" s="160">
        <f>I13+J13</f>
        <v>0</v>
      </c>
      <c r="I13" s="160">
        <f>'Export SMIS'!S2</f>
        <v>0</v>
      </c>
      <c r="J13" s="160">
        <f>'Export SMIS'!X2</f>
        <v>0</v>
      </c>
      <c r="K13" s="160">
        <f>'Export SMIS'!Y2</f>
        <v>0</v>
      </c>
      <c r="L13" s="160">
        <f>D13+K13</f>
        <v>0</v>
      </c>
      <c r="M13" s="513">
        <f>'Export SMIS'!F2</f>
        <v>0</v>
      </c>
      <c r="N13" s="514"/>
    </row>
    <row r="14" spans="1:14" s="256" customFormat="1" ht="21.6" customHeight="1" x14ac:dyDescent="0.2">
      <c r="A14" s="273">
        <v>2</v>
      </c>
      <c r="B14" s="255">
        <f>'Export SMIS'!G3</f>
        <v>0</v>
      </c>
      <c r="C14" s="160">
        <f>'Export SMIS'!I3</f>
        <v>0</v>
      </c>
      <c r="D14" s="160">
        <f t="shared" ref="D14:D52" si="0">E14+F14+G14</f>
        <v>0</v>
      </c>
      <c r="E14" s="160">
        <f>'Export SMIS'!AJ3</f>
        <v>0</v>
      </c>
      <c r="F14" s="160">
        <f>'Export SMIS'!AM3</f>
        <v>0</v>
      </c>
      <c r="G14" s="160">
        <f>'Export SMIS'!AD3</f>
        <v>0</v>
      </c>
      <c r="H14" s="160">
        <f t="shared" ref="H14:H52" si="1">I14+J14</f>
        <v>0</v>
      </c>
      <c r="I14" s="160">
        <f>'Export SMIS'!S3</f>
        <v>0</v>
      </c>
      <c r="J14" s="160">
        <f>'Export SMIS'!X3</f>
        <v>0</v>
      </c>
      <c r="K14" s="160">
        <f>'Export SMIS'!Y3</f>
        <v>0</v>
      </c>
      <c r="L14" s="160">
        <f t="shared" ref="L14:L52" si="2">D14+K14</f>
        <v>0</v>
      </c>
      <c r="M14" s="513">
        <f>'Export SMIS'!F3</f>
        <v>0</v>
      </c>
      <c r="N14" s="514"/>
    </row>
    <row r="15" spans="1:14" s="256" customFormat="1" ht="21.6" customHeight="1" x14ac:dyDescent="0.2">
      <c r="A15" s="273">
        <v>3</v>
      </c>
      <c r="B15" s="255">
        <f>'Export SMIS'!G4</f>
        <v>0</v>
      </c>
      <c r="C15" s="160">
        <f>'Export SMIS'!I4</f>
        <v>0</v>
      </c>
      <c r="D15" s="160">
        <f t="shared" si="0"/>
        <v>0</v>
      </c>
      <c r="E15" s="160">
        <f>'Export SMIS'!AJ4</f>
        <v>0</v>
      </c>
      <c r="F15" s="160">
        <f>'Export SMIS'!AM4</f>
        <v>0</v>
      </c>
      <c r="G15" s="160">
        <f>'Export SMIS'!AD4</f>
        <v>0</v>
      </c>
      <c r="H15" s="160">
        <f t="shared" si="1"/>
        <v>0</v>
      </c>
      <c r="I15" s="160">
        <f>'Export SMIS'!S4</f>
        <v>0</v>
      </c>
      <c r="J15" s="160">
        <f>'Export SMIS'!X4</f>
        <v>0</v>
      </c>
      <c r="K15" s="160">
        <f>'Export SMIS'!Y4</f>
        <v>0</v>
      </c>
      <c r="L15" s="160">
        <f t="shared" si="2"/>
        <v>0</v>
      </c>
      <c r="M15" s="513">
        <f>'Export SMIS'!F4</f>
        <v>0</v>
      </c>
      <c r="N15" s="514"/>
    </row>
    <row r="16" spans="1:14" s="256" customFormat="1" ht="21.6" customHeight="1" x14ac:dyDescent="0.2">
      <c r="A16" s="273">
        <v>4</v>
      </c>
      <c r="B16" s="255">
        <f>'Export SMIS'!G5</f>
        <v>0</v>
      </c>
      <c r="C16" s="160">
        <f>'Export SMIS'!I5</f>
        <v>0</v>
      </c>
      <c r="D16" s="160">
        <f t="shared" si="0"/>
        <v>0</v>
      </c>
      <c r="E16" s="160">
        <f>'Export SMIS'!AJ5</f>
        <v>0</v>
      </c>
      <c r="F16" s="160">
        <f>'Export SMIS'!AM5</f>
        <v>0</v>
      </c>
      <c r="G16" s="160">
        <f>'Export SMIS'!AD5</f>
        <v>0</v>
      </c>
      <c r="H16" s="160">
        <f t="shared" si="1"/>
        <v>0</v>
      </c>
      <c r="I16" s="160">
        <f>'Export SMIS'!S5</f>
        <v>0</v>
      </c>
      <c r="J16" s="160">
        <f>'Export SMIS'!X5</f>
        <v>0</v>
      </c>
      <c r="K16" s="160">
        <f>'Export SMIS'!Y5</f>
        <v>0</v>
      </c>
      <c r="L16" s="160">
        <f t="shared" si="2"/>
        <v>0</v>
      </c>
      <c r="M16" s="513">
        <f>'Export SMIS'!F5</f>
        <v>0</v>
      </c>
      <c r="N16" s="514"/>
    </row>
    <row r="17" spans="1:14" s="256" customFormat="1" ht="21.6" customHeight="1" x14ac:dyDescent="0.2">
      <c r="A17" s="273">
        <v>5</v>
      </c>
      <c r="B17" s="255">
        <f>'Export SMIS'!G6</f>
        <v>0</v>
      </c>
      <c r="C17" s="160">
        <f>'Export SMIS'!I6</f>
        <v>0</v>
      </c>
      <c r="D17" s="160">
        <f t="shared" si="0"/>
        <v>0</v>
      </c>
      <c r="E17" s="160">
        <f>'Export SMIS'!AJ6</f>
        <v>0</v>
      </c>
      <c r="F17" s="160">
        <f>'Export SMIS'!AM6</f>
        <v>0</v>
      </c>
      <c r="G17" s="160">
        <f>'Export SMIS'!AD6</f>
        <v>0</v>
      </c>
      <c r="H17" s="160">
        <f t="shared" si="1"/>
        <v>0</v>
      </c>
      <c r="I17" s="160">
        <f>'Export SMIS'!S6</f>
        <v>0</v>
      </c>
      <c r="J17" s="160">
        <f>'Export SMIS'!X6</f>
        <v>0</v>
      </c>
      <c r="K17" s="160">
        <f>'Export SMIS'!Y6</f>
        <v>0</v>
      </c>
      <c r="L17" s="160">
        <f t="shared" si="2"/>
        <v>0</v>
      </c>
      <c r="M17" s="513">
        <f>'Export SMIS'!F6</f>
        <v>0</v>
      </c>
      <c r="N17" s="514"/>
    </row>
    <row r="18" spans="1:14" s="256" customFormat="1" ht="21.6" customHeight="1" x14ac:dyDescent="0.2">
      <c r="A18" s="273">
        <v>6</v>
      </c>
      <c r="B18" s="255">
        <f>'Export SMIS'!G7</f>
        <v>0</v>
      </c>
      <c r="C18" s="160">
        <f>'Export SMIS'!I7</f>
        <v>0</v>
      </c>
      <c r="D18" s="160">
        <f t="shared" si="0"/>
        <v>0</v>
      </c>
      <c r="E18" s="160">
        <f>'Export SMIS'!AJ7</f>
        <v>0</v>
      </c>
      <c r="F18" s="160">
        <f>'Export SMIS'!AM7</f>
        <v>0</v>
      </c>
      <c r="G18" s="160">
        <f>'Export SMIS'!AD7</f>
        <v>0</v>
      </c>
      <c r="H18" s="160">
        <f t="shared" si="1"/>
        <v>0</v>
      </c>
      <c r="I18" s="160">
        <f>'Export SMIS'!S7</f>
        <v>0</v>
      </c>
      <c r="J18" s="160">
        <f>'Export SMIS'!X7</f>
        <v>0</v>
      </c>
      <c r="K18" s="160">
        <f>'Export SMIS'!Y7</f>
        <v>0</v>
      </c>
      <c r="L18" s="160">
        <f t="shared" si="2"/>
        <v>0</v>
      </c>
      <c r="M18" s="513">
        <f>'Export SMIS'!F7</f>
        <v>0</v>
      </c>
      <c r="N18" s="514"/>
    </row>
    <row r="19" spans="1:14" s="256" customFormat="1" ht="21.6" customHeight="1" x14ac:dyDescent="0.2">
      <c r="A19" s="273">
        <v>7</v>
      </c>
      <c r="B19" s="255">
        <f>'Export SMIS'!G8</f>
        <v>0</v>
      </c>
      <c r="C19" s="160">
        <f>'Export SMIS'!I8</f>
        <v>0</v>
      </c>
      <c r="D19" s="160">
        <f t="shared" si="0"/>
        <v>0</v>
      </c>
      <c r="E19" s="160">
        <f>'Export SMIS'!AJ8</f>
        <v>0</v>
      </c>
      <c r="F19" s="160">
        <f>'Export SMIS'!AM8</f>
        <v>0</v>
      </c>
      <c r="G19" s="160">
        <f>'Export SMIS'!AD8</f>
        <v>0</v>
      </c>
      <c r="H19" s="160">
        <f t="shared" si="1"/>
        <v>0</v>
      </c>
      <c r="I19" s="160">
        <f>'Export SMIS'!S8</f>
        <v>0</v>
      </c>
      <c r="J19" s="160">
        <f>'Export SMIS'!X8</f>
        <v>0</v>
      </c>
      <c r="K19" s="160">
        <f>'Export SMIS'!Y8</f>
        <v>0</v>
      </c>
      <c r="L19" s="160">
        <f t="shared" si="2"/>
        <v>0</v>
      </c>
      <c r="M19" s="513">
        <f>'Export SMIS'!F8</f>
        <v>0</v>
      </c>
      <c r="N19" s="514"/>
    </row>
    <row r="20" spans="1:14" s="256" customFormat="1" ht="21.6" customHeight="1" x14ac:dyDescent="0.2">
      <c r="A20" s="273">
        <v>8</v>
      </c>
      <c r="B20" s="255">
        <f>'Export SMIS'!G9</f>
        <v>0</v>
      </c>
      <c r="C20" s="160">
        <f>'Export SMIS'!I9</f>
        <v>0</v>
      </c>
      <c r="D20" s="160">
        <f t="shared" si="0"/>
        <v>0</v>
      </c>
      <c r="E20" s="160">
        <f>'Export SMIS'!AJ9</f>
        <v>0</v>
      </c>
      <c r="F20" s="160">
        <f>'Export SMIS'!AM9</f>
        <v>0</v>
      </c>
      <c r="G20" s="160">
        <f>'Export SMIS'!AD9</f>
        <v>0</v>
      </c>
      <c r="H20" s="160">
        <f t="shared" si="1"/>
        <v>0</v>
      </c>
      <c r="I20" s="160">
        <f>'Export SMIS'!S9</f>
        <v>0</v>
      </c>
      <c r="J20" s="160">
        <f>'Export SMIS'!X9</f>
        <v>0</v>
      </c>
      <c r="K20" s="160">
        <f>'Export SMIS'!Y9</f>
        <v>0</v>
      </c>
      <c r="L20" s="160">
        <f t="shared" si="2"/>
        <v>0</v>
      </c>
      <c r="M20" s="513">
        <f>'Export SMIS'!F9</f>
        <v>0</v>
      </c>
      <c r="N20" s="514"/>
    </row>
    <row r="21" spans="1:14" s="256" customFormat="1" ht="21.6" customHeight="1" x14ac:dyDescent="0.2">
      <c r="A21" s="273">
        <v>9</v>
      </c>
      <c r="B21" s="255">
        <f>'Export SMIS'!G10</f>
        <v>0</v>
      </c>
      <c r="C21" s="160">
        <f>'Export SMIS'!I10</f>
        <v>0</v>
      </c>
      <c r="D21" s="160">
        <f t="shared" si="0"/>
        <v>0</v>
      </c>
      <c r="E21" s="160">
        <f>'Export SMIS'!AJ10</f>
        <v>0</v>
      </c>
      <c r="F21" s="160">
        <f>'Export SMIS'!AM10</f>
        <v>0</v>
      </c>
      <c r="G21" s="160">
        <f>'Export SMIS'!AD10</f>
        <v>0</v>
      </c>
      <c r="H21" s="160">
        <f t="shared" si="1"/>
        <v>0</v>
      </c>
      <c r="I21" s="160">
        <f>'Export SMIS'!S10</f>
        <v>0</v>
      </c>
      <c r="J21" s="160">
        <f>'Export SMIS'!X10</f>
        <v>0</v>
      </c>
      <c r="K21" s="160">
        <f>'Export SMIS'!Y10</f>
        <v>0</v>
      </c>
      <c r="L21" s="160">
        <f t="shared" si="2"/>
        <v>0</v>
      </c>
      <c r="M21" s="513">
        <f>'Export SMIS'!F10</f>
        <v>0</v>
      </c>
      <c r="N21" s="514"/>
    </row>
    <row r="22" spans="1:14" s="256" customFormat="1" ht="21.6" customHeight="1" x14ac:dyDescent="0.2">
      <c r="A22" s="273">
        <v>10</v>
      </c>
      <c r="B22" s="255">
        <f>'Export SMIS'!G11</f>
        <v>0</v>
      </c>
      <c r="C22" s="160">
        <f>'Export SMIS'!I11</f>
        <v>0</v>
      </c>
      <c r="D22" s="160">
        <f t="shared" si="0"/>
        <v>0</v>
      </c>
      <c r="E22" s="160">
        <f>'Export SMIS'!AJ11</f>
        <v>0</v>
      </c>
      <c r="F22" s="160">
        <f>'Export SMIS'!AM11</f>
        <v>0</v>
      </c>
      <c r="G22" s="160">
        <f>'Export SMIS'!AD11</f>
        <v>0</v>
      </c>
      <c r="H22" s="160">
        <f t="shared" si="1"/>
        <v>0</v>
      </c>
      <c r="I22" s="160">
        <f>'Export SMIS'!S11</f>
        <v>0</v>
      </c>
      <c r="J22" s="160">
        <f>'Export SMIS'!X11</f>
        <v>0</v>
      </c>
      <c r="K22" s="160">
        <f>'Export SMIS'!Y11</f>
        <v>0</v>
      </c>
      <c r="L22" s="160">
        <f t="shared" si="2"/>
        <v>0</v>
      </c>
      <c r="M22" s="513">
        <f>'Export SMIS'!F11</f>
        <v>0</v>
      </c>
      <c r="N22" s="514"/>
    </row>
    <row r="23" spans="1:14" s="256" customFormat="1" ht="21.6" customHeight="1" x14ac:dyDescent="0.2">
      <c r="A23" s="273">
        <v>11</v>
      </c>
      <c r="B23" s="255">
        <f>'Export SMIS'!G12</f>
        <v>0</v>
      </c>
      <c r="C23" s="160">
        <f>'Export SMIS'!I12</f>
        <v>0</v>
      </c>
      <c r="D23" s="160">
        <f t="shared" si="0"/>
        <v>0</v>
      </c>
      <c r="E23" s="160">
        <f>'Export SMIS'!AJ12</f>
        <v>0</v>
      </c>
      <c r="F23" s="160">
        <f>'Export SMIS'!AM12</f>
        <v>0</v>
      </c>
      <c r="G23" s="160">
        <f>'Export SMIS'!AD12</f>
        <v>0</v>
      </c>
      <c r="H23" s="160">
        <f t="shared" si="1"/>
        <v>0</v>
      </c>
      <c r="I23" s="160">
        <f>'Export SMIS'!S12</f>
        <v>0</v>
      </c>
      <c r="J23" s="160">
        <f>'Export SMIS'!X12</f>
        <v>0</v>
      </c>
      <c r="K23" s="160">
        <f>'Export SMIS'!Y12</f>
        <v>0</v>
      </c>
      <c r="L23" s="160">
        <f t="shared" si="2"/>
        <v>0</v>
      </c>
      <c r="M23" s="513">
        <f>'Export SMIS'!F12</f>
        <v>0</v>
      </c>
      <c r="N23" s="514"/>
    </row>
    <row r="24" spans="1:14" s="256" customFormat="1" ht="21.6" customHeight="1" x14ac:dyDescent="0.2">
      <c r="A24" s="273">
        <v>12</v>
      </c>
      <c r="B24" s="255">
        <f>'Export SMIS'!G13</f>
        <v>0</v>
      </c>
      <c r="C24" s="160">
        <f>'Export SMIS'!I13</f>
        <v>0</v>
      </c>
      <c r="D24" s="160">
        <f t="shared" si="0"/>
        <v>0</v>
      </c>
      <c r="E24" s="160">
        <f>'Export SMIS'!AJ13</f>
        <v>0</v>
      </c>
      <c r="F24" s="160">
        <f>'Export SMIS'!AM13</f>
        <v>0</v>
      </c>
      <c r="G24" s="160">
        <f>'Export SMIS'!AD13</f>
        <v>0</v>
      </c>
      <c r="H24" s="160">
        <f t="shared" si="1"/>
        <v>0</v>
      </c>
      <c r="I24" s="160">
        <f>'Export SMIS'!S13</f>
        <v>0</v>
      </c>
      <c r="J24" s="160">
        <f>'Export SMIS'!X13</f>
        <v>0</v>
      </c>
      <c r="K24" s="160">
        <f>'Export SMIS'!Y13</f>
        <v>0</v>
      </c>
      <c r="L24" s="160">
        <f t="shared" si="2"/>
        <v>0</v>
      </c>
      <c r="M24" s="513">
        <f>'Export SMIS'!F13</f>
        <v>0</v>
      </c>
      <c r="N24" s="514"/>
    </row>
    <row r="25" spans="1:14" s="256" customFormat="1" ht="21.6" customHeight="1" x14ac:dyDescent="0.2">
      <c r="A25" s="273">
        <v>13</v>
      </c>
      <c r="B25" s="255">
        <f>'Export SMIS'!G14</f>
        <v>0</v>
      </c>
      <c r="C25" s="160">
        <f>'Export SMIS'!I14</f>
        <v>0</v>
      </c>
      <c r="D25" s="160">
        <f t="shared" si="0"/>
        <v>0</v>
      </c>
      <c r="E25" s="160">
        <f>'Export SMIS'!AJ14</f>
        <v>0</v>
      </c>
      <c r="F25" s="160">
        <f>'Export SMIS'!AM14</f>
        <v>0</v>
      </c>
      <c r="G25" s="160">
        <f>'Export SMIS'!AD14</f>
        <v>0</v>
      </c>
      <c r="H25" s="160">
        <f t="shared" si="1"/>
        <v>0</v>
      </c>
      <c r="I25" s="160">
        <f>'Export SMIS'!S14</f>
        <v>0</v>
      </c>
      <c r="J25" s="160">
        <f>'Export SMIS'!X14</f>
        <v>0</v>
      </c>
      <c r="K25" s="160">
        <f>'Export SMIS'!Y14</f>
        <v>0</v>
      </c>
      <c r="L25" s="160">
        <f t="shared" si="2"/>
        <v>0</v>
      </c>
      <c r="M25" s="513">
        <f>'Export SMIS'!F14</f>
        <v>0</v>
      </c>
      <c r="N25" s="514"/>
    </row>
    <row r="26" spans="1:14" s="256" customFormat="1" ht="21.6" customHeight="1" x14ac:dyDescent="0.2">
      <c r="A26" s="273">
        <v>14</v>
      </c>
      <c r="B26" s="255">
        <f>'Export SMIS'!G15</f>
        <v>0</v>
      </c>
      <c r="C26" s="160">
        <f>'Export SMIS'!I15</f>
        <v>0</v>
      </c>
      <c r="D26" s="160">
        <f t="shared" si="0"/>
        <v>0</v>
      </c>
      <c r="E26" s="160">
        <f>'Export SMIS'!AJ15</f>
        <v>0</v>
      </c>
      <c r="F26" s="160">
        <f>'Export SMIS'!AM15</f>
        <v>0</v>
      </c>
      <c r="G26" s="160">
        <f>'Export SMIS'!AD15</f>
        <v>0</v>
      </c>
      <c r="H26" s="160">
        <f t="shared" si="1"/>
        <v>0</v>
      </c>
      <c r="I26" s="160">
        <f>'Export SMIS'!S15</f>
        <v>0</v>
      </c>
      <c r="J26" s="160">
        <f>'Export SMIS'!X15</f>
        <v>0</v>
      </c>
      <c r="K26" s="160">
        <f>'Export SMIS'!Y15</f>
        <v>0</v>
      </c>
      <c r="L26" s="160">
        <f t="shared" si="2"/>
        <v>0</v>
      </c>
      <c r="M26" s="513">
        <f>'Export SMIS'!F15</f>
        <v>0</v>
      </c>
      <c r="N26" s="514"/>
    </row>
    <row r="27" spans="1:14" s="256" customFormat="1" ht="21.6" customHeight="1" x14ac:dyDescent="0.2">
      <c r="A27" s="273">
        <v>15</v>
      </c>
      <c r="B27" s="255">
        <f>'Export SMIS'!G16</f>
        <v>0</v>
      </c>
      <c r="C27" s="160">
        <f>'Export SMIS'!I16</f>
        <v>0</v>
      </c>
      <c r="D27" s="160">
        <f t="shared" si="0"/>
        <v>0</v>
      </c>
      <c r="E27" s="160">
        <f>'Export SMIS'!AJ16</f>
        <v>0</v>
      </c>
      <c r="F27" s="160">
        <f>'Export SMIS'!AM16</f>
        <v>0</v>
      </c>
      <c r="G27" s="160">
        <f>'Export SMIS'!AD16</f>
        <v>0</v>
      </c>
      <c r="H27" s="160">
        <f t="shared" si="1"/>
        <v>0</v>
      </c>
      <c r="I27" s="160">
        <f>'Export SMIS'!S16</f>
        <v>0</v>
      </c>
      <c r="J27" s="160">
        <f>'Export SMIS'!X16</f>
        <v>0</v>
      </c>
      <c r="K27" s="160">
        <f>'Export SMIS'!Y16</f>
        <v>0</v>
      </c>
      <c r="L27" s="160">
        <f t="shared" si="2"/>
        <v>0</v>
      </c>
      <c r="M27" s="513">
        <f>'Export SMIS'!F16</f>
        <v>0</v>
      </c>
      <c r="N27" s="514"/>
    </row>
    <row r="28" spans="1:14" s="256" customFormat="1" ht="21.6" customHeight="1" x14ac:dyDescent="0.2">
      <c r="A28" s="273">
        <v>16</v>
      </c>
      <c r="B28" s="255">
        <f>'Export SMIS'!G17</f>
        <v>0</v>
      </c>
      <c r="C28" s="160">
        <f>'Export SMIS'!I17</f>
        <v>0</v>
      </c>
      <c r="D28" s="160">
        <f t="shared" si="0"/>
        <v>0</v>
      </c>
      <c r="E28" s="160">
        <f>'Export SMIS'!AJ17</f>
        <v>0</v>
      </c>
      <c r="F28" s="160">
        <f>'Export SMIS'!AM17</f>
        <v>0</v>
      </c>
      <c r="G28" s="160">
        <f>'Export SMIS'!AD17</f>
        <v>0</v>
      </c>
      <c r="H28" s="160">
        <f t="shared" si="1"/>
        <v>0</v>
      </c>
      <c r="I28" s="160">
        <f>'Export SMIS'!S17</f>
        <v>0</v>
      </c>
      <c r="J28" s="160">
        <f>'Export SMIS'!X17</f>
        <v>0</v>
      </c>
      <c r="K28" s="160">
        <f>'Export SMIS'!Y17</f>
        <v>0</v>
      </c>
      <c r="L28" s="160">
        <f t="shared" si="2"/>
        <v>0</v>
      </c>
      <c r="M28" s="513">
        <f>'Export SMIS'!F17</f>
        <v>0</v>
      </c>
      <c r="N28" s="514"/>
    </row>
    <row r="29" spans="1:14" s="256" customFormat="1" ht="21.6" customHeight="1" x14ac:dyDescent="0.2">
      <c r="A29" s="273">
        <v>17</v>
      </c>
      <c r="B29" s="255">
        <f>'Export SMIS'!G18</f>
        <v>0</v>
      </c>
      <c r="C29" s="160">
        <f>'Export SMIS'!I18</f>
        <v>0</v>
      </c>
      <c r="D29" s="160">
        <f t="shared" si="0"/>
        <v>0</v>
      </c>
      <c r="E29" s="160">
        <f>'Export SMIS'!AJ18</f>
        <v>0</v>
      </c>
      <c r="F29" s="160">
        <f>'Export SMIS'!AM18</f>
        <v>0</v>
      </c>
      <c r="G29" s="160">
        <f>'Export SMIS'!AD18</f>
        <v>0</v>
      </c>
      <c r="H29" s="160">
        <f t="shared" si="1"/>
        <v>0</v>
      </c>
      <c r="I29" s="160">
        <f>'Export SMIS'!S18</f>
        <v>0</v>
      </c>
      <c r="J29" s="160">
        <f>'Export SMIS'!X18</f>
        <v>0</v>
      </c>
      <c r="K29" s="160">
        <f>'Export SMIS'!Y18</f>
        <v>0</v>
      </c>
      <c r="L29" s="160">
        <f t="shared" si="2"/>
        <v>0</v>
      </c>
      <c r="M29" s="513">
        <f>'Export SMIS'!F18</f>
        <v>0</v>
      </c>
      <c r="N29" s="514"/>
    </row>
    <row r="30" spans="1:14" s="256" customFormat="1" ht="21.6" customHeight="1" x14ac:dyDescent="0.2">
      <c r="A30" s="273">
        <v>18</v>
      </c>
      <c r="B30" s="255">
        <f>'Export SMIS'!G19</f>
        <v>0</v>
      </c>
      <c r="C30" s="160">
        <f>'Export SMIS'!I19</f>
        <v>0</v>
      </c>
      <c r="D30" s="160">
        <f t="shared" si="0"/>
        <v>0</v>
      </c>
      <c r="E30" s="160">
        <f>'Export SMIS'!AJ19</f>
        <v>0</v>
      </c>
      <c r="F30" s="160">
        <f>'Export SMIS'!AM19</f>
        <v>0</v>
      </c>
      <c r="G30" s="160">
        <f>'Export SMIS'!AD19</f>
        <v>0</v>
      </c>
      <c r="H30" s="160">
        <f t="shared" si="1"/>
        <v>0</v>
      </c>
      <c r="I30" s="160">
        <f>'Export SMIS'!S19</f>
        <v>0</v>
      </c>
      <c r="J30" s="160">
        <f>'Export SMIS'!X19</f>
        <v>0</v>
      </c>
      <c r="K30" s="160">
        <f>'Export SMIS'!Y19</f>
        <v>0</v>
      </c>
      <c r="L30" s="160">
        <f t="shared" si="2"/>
        <v>0</v>
      </c>
      <c r="M30" s="513">
        <f>'Export SMIS'!F19</f>
        <v>0</v>
      </c>
      <c r="N30" s="514"/>
    </row>
    <row r="31" spans="1:14" s="256" customFormat="1" ht="21.6" customHeight="1" x14ac:dyDescent="0.2">
      <c r="A31" s="273">
        <v>19</v>
      </c>
      <c r="B31" s="255">
        <f>'Export SMIS'!G20</f>
        <v>0</v>
      </c>
      <c r="C31" s="160">
        <f>'Export SMIS'!I20</f>
        <v>0</v>
      </c>
      <c r="D31" s="160">
        <f t="shared" si="0"/>
        <v>0</v>
      </c>
      <c r="E31" s="160">
        <f>'Export SMIS'!AJ20</f>
        <v>0</v>
      </c>
      <c r="F31" s="160">
        <f>'Export SMIS'!AM20</f>
        <v>0</v>
      </c>
      <c r="G31" s="160">
        <f>'Export SMIS'!AD20</f>
        <v>0</v>
      </c>
      <c r="H31" s="160">
        <f t="shared" si="1"/>
        <v>0</v>
      </c>
      <c r="I31" s="160">
        <f>'Export SMIS'!S20</f>
        <v>0</v>
      </c>
      <c r="J31" s="160">
        <f>'Export SMIS'!X20</f>
        <v>0</v>
      </c>
      <c r="K31" s="160">
        <f>'Export SMIS'!Y20</f>
        <v>0</v>
      </c>
      <c r="L31" s="160">
        <f t="shared" si="2"/>
        <v>0</v>
      </c>
      <c r="M31" s="513">
        <f>'Export SMIS'!F20</f>
        <v>0</v>
      </c>
      <c r="N31" s="514"/>
    </row>
    <row r="32" spans="1:14" s="256" customFormat="1" ht="21.6" customHeight="1" x14ac:dyDescent="0.2">
      <c r="A32" s="273">
        <v>20</v>
      </c>
      <c r="B32" s="255">
        <f>'Export SMIS'!G21</f>
        <v>0</v>
      </c>
      <c r="C32" s="160">
        <f>'Export SMIS'!I21</f>
        <v>0</v>
      </c>
      <c r="D32" s="160">
        <f t="shared" si="0"/>
        <v>0</v>
      </c>
      <c r="E32" s="160">
        <f>'Export SMIS'!AJ21</f>
        <v>0</v>
      </c>
      <c r="F32" s="160">
        <f>'Export SMIS'!AM21</f>
        <v>0</v>
      </c>
      <c r="G32" s="160">
        <f>'Export SMIS'!AD21</f>
        <v>0</v>
      </c>
      <c r="H32" s="160">
        <f t="shared" si="1"/>
        <v>0</v>
      </c>
      <c r="I32" s="160">
        <f>'Export SMIS'!S21</f>
        <v>0</v>
      </c>
      <c r="J32" s="160">
        <f>'Export SMIS'!X21</f>
        <v>0</v>
      </c>
      <c r="K32" s="160">
        <f>'Export SMIS'!Y21</f>
        <v>0</v>
      </c>
      <c r="L32" s="160">
        <f t="shared" si="2"/>
        <v>0</v>
      </c>
      <c r="M32" s="513">
        <f>'Export SMIS'!F21</f>
        <v>0</v>
      </c>
      <c r="N32" s="514"/>
    </row>
    <row r="33" spans="1:14" s="256" customFormat="1" ht="21.6" customHeight="1" x14ac:dyDescent="0.2">
      <c r="A33" s="273">
        <v>21</v>
      </c>
      <c r="B33" s="255">
        <f>'Export SMIS'!G22</f>
        <v>0</v>
      </c>
      <c r="C33" s="160">
        <f>'Export SMIS'!I22</f>
        <v>0</v>
      </c>
      <c r="D33" s="160">
        <f t="shared" si="0"/>
        <v>0</v>
      </c>
      <c r="E33" s="160">
        <f>'Export SMIS'!AJ22</f>
        <v>0</v>
      </c>
      <c r="F33" s="160">
        <f>'Export SMIS'!AM22</f>
        <v>0</v>
      </c>
      <c r="G33" s="160">
        <f>'Export SMIS'!AD22</f>
        <v>0</v>
      </c>
      <c r="H33" s="160">
        <f t="shared" si="1"/>
        <v>0</v>
      </c>
      <c r="I33" s="160">
        <f>'Export SMIS'!S22</f>
        <v>0</v>
      </c>
      <c r="J33" s="160">
        <f>'Export SMIS'!X22</f>
        <v>0</v>
      </c>
      <c r="K33" s="160">
        <f>'Export SMIS'!Y22</f>
        <v>0</v>
      </c>
      <c r="L33" s="160">
        <f t="shared" si="2"/>
        <v>0</v>
      </c>
      <c r="M33" s="513">
        <f>'Export SMIS'!F22</f>
        <v>0</v>
      </c>
      <c r="N33" s="514"/>
    </row>
    <row r="34" spans="1:14" s="256" customFormat="1" ht="21.6" customHeight="1" x14ac:dyDescent="0.2">
      <c r="A34" s="273">
        <v>22</v>
      </c>
      <c r="B34" s="255">
        <f>'Export SMIS'!G23</f>
        <v>0</v>
      </c>
      <c r="C34" s="160">
        <f>'Export SMIS'!I23</f>
        <v>0</v>
      </c>
      <c r="D34" s="160">
        <f t="shared" si="0"/>
        <v>0</v>
      </c>
      <c r="E34" s="160">
        <f>'Export SMIS'!AJ23</f>
        <v>0</v>
      </c>
      <c r="F34" s="160">
        <f>'Export SMIS'!AM23</f>
        <v>0</v>
      </c>
      <c r="G34" s="160">
        <f>'Export SMIS'!AD23</f>
        <v>0</v>
      </c>
      <c r="H34" s="160">
        <f t="shared" si="1"/>
        <v>0</v>
      </c>
      <c r="I34" s="160">
        <f>'Export SMIS'!S23</f>
        <v>0</v>
      </c>
      <c r="J34" s="160">
        <f>'Export SMIS'!X23</f>
        <v>0</v>
      </c>
      <c r="K34" s="160">
        <f>'Export SMIS'!Y23</f>
        <v>0</v>
      </c>
      <c r="L34" s="160">
        <f t="shared" si="2"/>
        <v>0</v>
      </c>
      <c r="M34" s="513">
        <f>'Export SMIS'!F23</f>
        <v>0</v>
      </c>
      <c r="N34" s="514"/>
    </row>
    <row r="35" spans="1:14" s="256" customFormat="1" ht="21.6" customHeight="1" x14ac:dyDescent="0.2">
      <c r="A35" s="273">
        <v>23</v>
      </c>
      <c r="B35" s="255">
        <f>'Export SMIS'!G24</f>
        <v>0</v>
      </c>
      <c r="C35" s="160">
        <f>'Export SMIS'!I24</f>
        <v>0</v>
      </c>
      <c r="D35" s="160">
        <f t="shared" si="0"/>
        <v>0</v>
      </c>
      <c r="E35" s="160">
        <f>'Export SMIS'!AJ24</f>
        <v>0</v>
      </c>
      <c r="F35" s="160">
        <f>'Export SMIS'!AM24</f>
        <v>0</v>
      </c>
      <c r="G35" s="160">
        <f>'Export SMIS'!AD24</f>
        <v>0</v>
      </c>
      <c r="H35" s="160">
        <f t="shared" si="1"/>
        <v>0</v>
      </c>
      <c r="I35" s="160">
        <f>'Export SMIS'!S24</f>
        <v>0</v>
      </c>
      <c r="J35" s="160">
        <f>'Export SMIS'!X24</f>
        <v>0</v>
      </c>
      <c r="K35" s="160">
        <f>'Export SMIS'!Y24</f>
        <v>0</v>
      </c>
      <c r="L35" s="160">
        <f t="shared" si="2"/>
        <v>0</v>
      </c>
      <c r="M35" s="513">
        <f>'Export SMIS'!F24</f>
        <v>0</v>
      </c>
      <c r="N35" s="514"/>
    </row>
    <row r="36" spans="1:14" s="256" customFormat="1" ht="21.6" customHeight="1" x14ac:dyDescent="0.2">
      <c r="A36" s="273">
        <v>24</v>
      </c>
      <c r="B36" s="255">
        <f>'Export SMIS'!G25</f>
        <v>0</v>
      </c>
      <c r="C36" s="160">
        <f>'Export SMIS'!I25</f>
        <v>0</v>
      </c>
      <c r="D36" s="160">
        <f t="shared" si="0"/>
        <v>0</v>
      </c>
      <c r="E36" s="160">
        <f>'Export SMIS'!AJ25</f>
        <v>0</v>
      </c>
      <c r="F36" s="160">
        <f>'Export SMIS'!AM25</f>
        <v>0</v>
      </c>
      <c r="G36" s="160">
        <f>'Export SMIS'!AD25</f>
        <v>0</v>
      </c>
      <c r="H36" s="160">
        <f t="shared" si="1"/>
        <v>0</v>
      </c>
      <c r="I36" s="160">
        <f>'Export SMIS'!S25</f>
        <v>0</v>
      </c>
      <c r="J36" s="160">
        <f>'Export SMIS'!X25</f>
        <v>0</v>
      </c>
      <c r="K36" s="160">
        <f>'Export SMIS'!Y25</f>
        <v>0</v>
      </c>
      <c r="L36" s="160">
        <f t="shared" si="2"/>
        <v>0</v>
      </c>
      <c r="M36" s="513">
        <f>'Export SMIS'!F25</f>
        <v>0</v>
      </c>
      <c r="N36" s="514"/>
    </row>
    <row r="37" spans="1:14" s="256" customFormat="1" ht="21.6" customHeight="1" x14ac:dyDescent="0.2">
      <c r="A37" s="273">
        <v>25</v>
      </c>
      <c r="B37" s="255">
        <f>'Export SMIS'!G26</f>
        <v>0</v>
      </c>
      <c r="C37" s="160">
        <f>'Export SMIS'!I26</f>
        <v>0</v>
      </c>
      <c r="D37" s="160">
        <f t="shared" si="0"/>
        <v>0</v>
      </c>
      <c r="E37" s="160">
        <f>'Export SMIS'!AJ26</f>
        <v>0</v>
      </c>
      <c r="F37" s="160">
        <f>'Export SMIS'!AM26</f>
        <v>0</v>
      </c>
      <c r="G37" s="160">
        <f>'Export SMIS'!AD26</f>
        <v>0</v>
      </c>
      <c r="H37" s="160">
        <f t="shared" si="1"/>
        <v>0</v>
      </c>
      <c r="I37" s="160">
        <f>'Export SMIS'!S26</f>
        <v>0</v>
      </c>
      <c r="J37" s="160">
        <f>'Export SMIS'!X26</f>
        <v>0</v>
      </c>
      <c r="K37" s="160">
        <f>'Export SMIS'!Y26</f>
        <v>0</v>
      </c>
      <c r="L37" s="160">
        <f t="shared" si="2"/>
        <v>0</v>
      </c>
      <c r="M37" s="513">
        <f>'Export SMIS'!F26</f>
        <v>0</v>
      </c>
      <c r="N37" s="514"/>
    </row>
    <row r="38" spans="1:14" s="256" customFormat="1" ht="21.6" customHeight="1" x14ac:dyDescent="0.2">
      <c r="A38" s="273">
        <v>26</v>
      </c>
      <c r="B38" s="255">
        <f>'Export SMIS'!G27</f>
        <v>0</v>
      </c>
      <c r="C38" s="160">
        <f>'Export SMIS'!I27</f>
        <v>0</v>
      </c>
      <c r="D38" s="160">
        <f t="shared" si="0"/>
        <v>0</v>
      </c>
      <c r="E38" s="160">
        <f>'Export SMIS'!AJ27</f>
        <v>0</v>
      </c>
      <c r="F38" s="160">
        <f>'Export SMIS'!AM27</f>
        <v>0</v>
      </c>
      <c r="G38" s="160">
        <f>'Export SMIS'!AD27</f>
        <v>0</v>
      </c>
      <c r="H38" s="160">
        <f t="shared" si="1"/>
        <v>0</v>
      </c>
      <c r="I38" s="160">
        <f>'Export SMIS'!S27</f>
        <v>0</v>
      </c>
      <c r="J38" s="160">
        <f>'Export SMIS'!X27</f>
        <v>0</v>
      </c>
      <c r="K38" s="160">
        <f>'Export SMIS'!Y27</f>
        <v>0</v>
      </c>
      <c r="L38" s="160">
        <f t="shared" si="2"/>
        <v>0</v>
      </c>
      <c r="M38" s="513">
        <f>'Export SMIS'!F27</f>
        <v>0</v>
      </c>
      <c r="N38" s="514"/>
    </row>
    <row r="39" spans="1:14" s="256" customFormat="1" ht="21.6" customHeight="1" x14ac:dyDescent="0.2">
      <c r="A39" s="273">
        <v>27</v>
      </c>
      <c r="B39" s="255">
        <f>'Export SMIS'!G28</f>
        <v>0</v>
      </c>
      <c r="C39" s="160">
        <f>'Export SMIS'!I28</f>
        <v>0</v>
      </c>
      <c r="D39" s="160">
        <f t="shared" si="0"/>
        <v>0</v>
      </c>
      <c r="E39" s="160">
        <f>'Export SMIS'!AJ28</f>
        <v>0</v>
      </c>
      <c r="F39" s="160">
        <f>'Export SMIS'!AM28</f>
        <v>0</v>
      </c>
      <c r="G39" s="160">
        <f>'Export SMIS'!AD28</f>
        <v>0</v>
      </c>
      <c r="H39" s="160">
        <f t="shared" si="1"/>
        <v>0</v>
      </c>
      <c r="I39" s="160">
        <f>'Export SMIS'!S28</f>
        <v>0</v>
      </c>
      <c r="J39" s="160">
        <f>'Export SMIS'!X28</f>
        <v>0</v>
      </c>
      <c r="K39" s="160">
        <f>'Export SMIS'!Y28</f>
        <v>0</v>
      </c>
      <c r="L39" s="160">
        <f t="shared" si="2"/>
        <v>0</v>
      </c>
      <c r="M39" s="513">
        <f>'Export SMIS'!F28</f>
        <v>0</v>
      </c>
      <c r="N39" s="514"/>
    </row>
    <row r="40" spans="1:14" s="256" customFormat="1" ht="21.6" customHeight="1" x14ac:dyDescent="0.2">
      <c r="A40" s="273">
        <v>28</v>
      </c>
      <c r="B40" s="255">
        <f>'Export SMIS'!G29</f>
        <v>0</v>
      </c>
      <c r="C40" s="160">
        <f>'Export SMIS'!I29</f>
        <v>0</v>
      </c>
      <c r="D40" s="160">
        <f t="shared" si="0"/>
        <v>0</v>
      </c>
      <c r="E40" s="160">
        <f>'Export SMIS'!AJ29</f>
        <v>0</v>
      </c>
      <c r="F40" s="160">
        <f>'Export SMIS'!AM29</f>
        <v>0</v>
      </c>
      <c r="G40" s="160">
        <f>'Export SMIS'!AD29</f>
        <v>0</v>
      </c>
      <c r="H40" s="160">
        <f t="shared" si="1"/>
        <v>0</v>
      </c>
      <c r="I40" s="160">
        <f>'Export SMIS'!S29</f>
        <v>0</v>
      </c>
      <c r="J40" s="160">
        <f>'Export SMIS'!X29</f>
        <v>0</v>
      </c>
      <c r="K40" s="160">
        <f>'Export SMIS'!Y29</f>
        <v>0</v>
      </c>
      <c r="L40" s="160">
        <f t="shared" si="2"/>
        <v>0</v>
      </c>
      <c r="M40" s="513">
        <f>'Export SMIS'!F29</f>
        <v>0</v>
      </c>
      <c r="N40" s="514"/>
    </row>
    <row r="41" spans="1:14" s="256" customFormat="1" ht="21.6" customHeight="1" x14ac:dyDescent="0.2">
      <c r="A41" s="273">
        <v>29</v>
      </c>
      <c r="B41" s="255">
        <f>'Export SMIS'!G30</f>
        <v>0</v>
      </c>
      <c r="C41" s="160">
        <f>'Export SMIS'!I30</f>
        <v>0</v>
      </c>
      <c r="D41" s="160">
        <f t="shared" si="0"/>
        <v>0</v>
      </c>
      <c r="E41" s="160">
        <f>'Export SMIS'!AJ30</f>
        <v>0</v>
      </c>
      <c r="F41" s="160">
        <f>'Export SMIS'!AM30</f>
        <v>0</v>
      </c>
      <c r="G41" s="160">
        <f>'Export SMIS'!AD30</f>
        <v>0</v>
      </c>
      <c r="H41" s="160">
        <f t="shared" si="1"/>
        <v>0</v>
      </c>
      <c r="I41" s="160">
        <f>'Export SMIS'!S30</f>
        <v>0</v>
      </c>
      <c r="J41" s="160">
        <f>'Export SMIS'!X30</f>
        <v>0</v>
      </c>
      <c r="K41" s="160">
        <f>'Export SMIS'!Y30</f>
        <v>0</v>
      </c>
      <c r="L41" s="160">
        <f t="shared" si="2"/>
        <v>0</v>
      </c>
      <c r="M41" s="513">
        <f>'Export SMIS'!F30</f>
        <v>0</v>
      </c>
      <c r="N41" s="514"/>
    </row>
    <row r="42" spans="1:14" s="256" customFormat="1" ht="21.6" customHeight="1" x14ac:dyDescent="0.2">
      <c r="A42" s="273">
        <v>30</v>
      </c>
      <c r="B42" s="255">
        <f>'Export SMIS'!G31</f>
        <v>0</v>
      </c>
      <c r="C42" s="160">
        <f>'Export SMIS'!I31</f>
        <v>0</v>
      </c>
      <c r="D42" s="160">
        <f t="shared" si="0"/>
        <v>0</v>
      </c>
      <c r="E42" s="160">
        <f>'Export SMIS'!AJ31</f>
        <v>0</v>
      </c>
      <c r="F42" s="160">
        <f>'Export SMIS'!AM31</f>
        <v>0</v>
      </c>
      <c r="G42" s="160">
        <f>'Export SMIS'!AD31</f>
        <v>0</v>
      </c>
      <c r="H42" s="160">
        <f t="shared" si="1"/>
        <v>0</v>
      </c>
      <c r="I42" s="160">
        <f>'Export SMIS'!S31</f>
        <v>0</v>
      </c>
      <c r="J42" s="160">
        <f>'Export SMIS'!X31</f>
        <v>0</v>
      </c>
      <c r="K42" s="160">
        <f>'Export SMIS'!Y31</f>
        <v>0</v>
      </c>
      <c r="L42" s="160">
        <f t="shared" si="2"/>
        <v>0</v>
      </c>
      <c r="M42" s="513">
        <f>'Export SMIS'!F31</f>
        <v>0</v>
      </c>
      <c r="N42" s="514"/>
    </row>
    <row r="43" spans="1:14" s="256" customFormat="1" ht="21.6" customHeight="1" x14ac:dyDescent="0.2">
      <c r="A43" s="273">
        <v>31</v>
      </c>
      <c r="B43" s="255">
        <f>'Export SMIS'!G32</f>
        <v>0</v>
      </c>
      <c r="C43" s="160">
        <f>'Export SMIS'!I32</f>
        <v>0</v>
      </c>
      <c r="D43" s="160">
        <f t="shared" si="0"/>
        <v>0</v>
      </c>
      <c r="E43" s="160">
        <f>'Export SMIS'!AJ32</f>
        <v>0</v>
      </c>
      <c r="F43" s="160">
        <f>'Export SMIS'!AM32</f>
        <v>0</v>
      </c>
      <c r="G43" s="160">
        <f>'Export SMIS'!AD32</f>
        <v>0</v>
      </c>
      <c r="H43" s="160">
        <f t="shared" si="1"/>
        <v>0</v>
      </c>
      <c r="I43" s="160">
        <f>'Export SMIS'!S32</f>
        <v>0</v>
      </c>
      <c r="J43" s="160">
        <f>'Export SMIS'!X32</f>
        <v>0</v>
      </c>
      <c r="K43" s="160">
        <f>'Export SMIS'!Y32</f>
        <v>0</v>
      </c>
      <c r="L43" s="160">
        <f t="shared" si="2"/>
        <v>0</v>
      </c>
      <c r="M43" s="513">
        <f>'Export SMIS'!F32</f>
        <v>0</v>
      </c>
      <c r="N43" s="514"/>
    </row>
    <row r="44" spans="1:14" s="256" customFormat="1" ht="21.6" customHeight="1" x14ac:dyDescent="0.2">
      <c r="A44" s="273">
        <v>32</v>
      </c>
      <c r="B44" s="255">
        <f>'Export SMIS'!G33</f>
        <v>0</v>
      </c>
      <c r="C44" s="160">
        <f>'Export SMIS'!I33</f>
        <v>0</v>
      </c>
      <c r="D44" s="160">
        <f t="shared" si="0"/>
        <v>0</v>
      </c>
      <c r="E44" s="160">
        <f>'Export SMIS'!AJ33</f>
        <v>0</v>
      </c>
      <c r="F44" s="160">
        <f>'Export SMIS'!AM33</f>
        <v>0</v>
      </c>
      <c r="G44" s="160">
        <f>'Export SMIS'!AD33</f>
        <v>0</v>
      </c>
      <c r="H44" s="160">
        <f t="shared" si="1"/>
        <v>0</v>
      </c>
      <c r="I44" s="160">
        <f>'Export SMIS'!S33</f>
        <v>0</v>
      </c>
      <c r="J44" s="160">
        <f>'Export SMIS'!X33</f>
        <v>0</v>
      </c>
      <c r="K44" s="160">
        <f>'Export SMIS'!Y33</f>
        <v>0</v>
      </c>
      <c r="L44" s="160">
        <f t="shared" si="2"/>
        <v>0</v>
      </c>
      <c r="M44" s="513">
        <f>'Export SMIS'!F33</f>
        <v>0</v>
      </c>
      <c r="N44" s="514"/>
    </row>
    <row r="45" spans="1:14" s="256" customFormat="1" ht="21.6" customHeight="1" x14ac:dyDescent="0.2">
      <c r="A45" s="273">
        <v>33</v>
      </c>
      <c r="B45" s="255">
        <f>'Export SMIS'!G34</f>
        <v>0</v>
      </c>
      <c r="C45" s="160">
        <f>'Export SMIS'!I34</f>
        <v>0</v>
      </c>
      <c r="D45" s="160">
        <f t="shared" si="0"/>
        <v>0</v>
      </c>
      <c r="E45" s="160">
        <f>'Export SMIS'!AJ34</f>
        <v>0</v>
      </c>
      <c r="F45" s="160">
        <f>'Export SMIS'!AM34</f>
        <v>0</v>
      </c>
      <c r="G45" s="160">
        <f>'Export SMIS'!AD34</f>
        <v>0</v>
      </c>
      <c r="H45" s="160">
        <f t="shared" si="1"/>
        <v>0</v>
      </c>
      <c r="I45" s="160">
        <f>'Export SMIS'!S34</f>
        <v>0</v>
      </c>
      <c r="J45" s="160">
        <f>'Export SMIS'!X34</f>
        <v>0</v>
      </c>
      <c r="K45" s="160">
        <f>'Export SMIS'!Y34</f>
        <v>0</v>
      </c>
      <c r="L45" s="160">
        <f t="shared" si="2"/>
        <v>0</v>
      </c>
      <c r="M45" s="513">
        <f>'Export SMIS'!F34</f>
        <v>0</v>
      </c>
      <c r="N45" s="514"/>
    </row>
    <row r="46" spans="1:14" s="256" customFormat="1" ht="21.6" customHeight="1" x14ac:dyDescent="0.2">
      <c r="A46" s="273">
        <v>34</v>
      </c>
      <c r="B46" s="255">
        <f>'Export SMIS'!G35</f>
        <v>0</v>
      </c>
      <c r="C46" s="160">
        <f>'Export SMIS'!I35</f>
        <v>0</v>
      </c>
      <c r="D46" s="160">
        <f t="shared" si="0"/>
        <v>0</v>
      </c>
      <c r="E46" s="160">
        <f>'Export SMIS'!AJ35</f>
        <v>0</v>
      </c>
      <c r="F46" s="160">
        <f>'Export SMIS'!AM35</f>
        <v>0</v>
      </c>
      <c r="G46" s="160">
        <f>'Export SMIS'!AD35</f>
        <v>0</v>
      </c>
      <c r="H46" s="160">
        <f t="shared" si="1"/>
        <v>0</v>
      </c>
      <c r="I46" s="160">
        <f>'Export SMIS'!S35</f>
        <v>0</v>
      </c>
      <c r="J46" s="160">
        <f>'Export SMIS'!X35</f>
        <v>0</v>
      </c>
      <c r="K46" s="160">
        <f>'Export SMIS'!Y35</f>
        <v>0</v>
      </c>
      <c r="L46" s="160">
        <f t="shared" si="2"/>
        <v>0</v>
      </c>
      <c r="M46" s="513">
        <f>'Export SMIS'!F35</f>
        <v>0</v>
      </c>
      <c r="N46" s="514"/>
    </row>
    <row r="47" spans="1:14" s="256" customFormat="1" ht="21.6" customHeight="1" x14ac:dyDescent="0.2">
      <c r="A47" s="273">
        <v>35</v>
      </c>
      <c r="B47" s="255">
        <f>'Export SMIS'!G36</f>
        <v>0</v>
      </c>
      <c r="C47" s="160">
        <f>'Export SMIS'!I36</f>
        <v>0</v>
      </c>
      <c r="D47" s="160">
        <f t="shared" si="0"/>
        <v>0</v>
      </c>
      <c r="E47" s="160">
        <f>'Export SMIS'!AJ36</f>
        <v>0</v>
      </c>
      <c r="F47" s="160">
        <f>'Export SMIS'!AM36</f>
        <v>0</v>
      </c>
      <c r="G47" s="160">
        <f>'Export SMIS'!AD36</f>
        <v>0</v>
      </c>
      <c r="H47" s="160">
        <f t="shared" si="1"/>
        <v>0</v>
      </c>
      <c r="I47" s="160">
        <f>'Export SMIS'!S36</f>
        <v>0</v>
      </c>
      <c r="J47" s="160">
        <f>'Export SMIS'!X36</f>
        <v>0</v>
      </c>
      <c r="K47" s="160">
        <f>'Export SMIS'!Y36</f>
        <v>0</v>
      </c>
      <c r="L47" s="160">
        <f t="shared" si="2"/>
        <v>0</v>
      </c>
      <c r="M47" s="513">
        <f>'Export SMIS'!F36</f>
        <v>0</v>
      </c>
      <c r="N47" s="514"/>
    </row>
    <row r="48" spans="1:14" s="256" customFormat="1" ht="21.6" customHeight="1" x14ac:dyDescent="0.2">
      <c r="A48" s="273">
        <v>36</v>
      </c>
      <c r="B48" s="255">
        <f>'Export SMIS'!G37</f>
        <v>0</v>
      </c>
      <c r="C48" s="160">
        <f>'Export SMIS'!I37</f>
        <v>0</v>
      </c>
      <c r="D48" s="160">
        <f t="shared" si="0"/>
        <v>0</v>
      </c>
      <c r="E48" s="160">
        <f>'Export SMIS'!AJ37</f>
        <v>0</v>
      </c>
      <c r="F48" s="160">
        <f>'Export SMIS'!AM37</f>
        <v>0</v>
      </c>
      <c r="G48" s="160">
        <f>'Export SMIS'!AD37</f>
        <v>0</v>
      </c>
      <c r="H48" s="160">
        <f t="shared" si="1"/>
        <v>0</v>
      </c>
      <c r="I48" s="160">
        <f>'Export SMIS'!S37</f>
        <v>0</v>
      </c>
      <c r="J48" s="160">
        <f>'Export SMIS'!X37</f>
        <v>0</v>
      </c>
      <c r="K48" s="160">
        <f>'Export SMIS'!Y37</f>
        <v>0</v>
      </c>
      <c r="L48" s="160">
        <f t="shared" si="2"/>
        <v>0</v>
      </c>
      <c r="M48" s="513">
        <f>'Export SMIS'!F37</f>
        <v>0</v>
      </c>
      <c r="N48" s="514"/>
    </row>
    <row r="49" spans="1:14" s="256" customFormat="1" ht="21.6" customHeight="1" x14ac:dyDescent="0.2">
      <c r="A49" s="273">
        <v>37</v>
      </c>
      <c r="B49" s="255">
        <f>'Export SMIS'!G38</f>
        <v>0</v>
      </c>
      <c r="C49" s="160">
        <f>'Export SMIS'!I38</f>
        <v>0</v>
      </c>
      <c r="D49" s="160">
        <f t="shared" si="0"/>
        <v>0</v>
      </c>
      <c r="E49" s="160">
        <f>'Export SMIS'!AJ38</f>
        <v>0</v>
      </c>
      <c r="F49" s="160">
        <f>'Export SMIS'!AM38</f>
        <v>0</v>
      </c>
      <c r="G49" s="160">
        <f>'Export SMIS'!AD38</f>
        <v>0</v>
      </c>
      <c r="H49" s="160">
        <f t="shared" si="1"/>
        <v>0</v>
      </c>
      <c r="I49" s="160">
        <f>'Export SMIS'!S38</f>
        <v>0</v>
      </c>
      <c r="J49" s="160">
        <f>'Export SMIS'!X38</f>
        <v>0</v>
      </c>
      <c r="K49" s="160">
        <f>'Export SMIS'!Y38</f>
        <v>0</v>
      </c>
      <c r="L49" s="160">
        <f t="shared" si="2"/>
        <v>0</v>
      </c>
      <c r="M49" s="513">
        <f>'Export SMIS'!F38</f>
        <v>0</v>
      </c>
      <c r="N49" s="514"/>
    </row>
    <row r="50" spans="1:14" s="256" customFormat="1" ht="21.6" customHeight="1" x14ac:dyDescent="0.2">
      <c r="A50" s="273">
        <v>38</v>
      </c>
      <c r="B50" s="255">
        <f>'Export SMIS'!G39</f>
        <v>0</v>
      </c>
      <c r="C50" s="160">
        <f>'Export SMIS'!I39</f>
        <v>0</v>
      </c>
      <c r="D50" s="160">
        <f t="shared" si="0"/>
        <v>0</v>
      </c>
      <c r="E50" s="160">
        <f>'Export SMIS'!AJ39</f>
        <v>0</v>
      </c>
      <c r="F50" s="160">
        <f>'Export SMIS'!AM39</f>
        <v>0</v>
      </c>
      <c r="G50" s="160">
        <f>'Export SMIS'!AD39</f>
        <v>0</v>
      </c>
      <c r="H50" s="160">
        <f t="shared" si="1"/>
        <v>0</v>
      </c>
      <c r="I50" s="160">
        <f>'Export SMIS'!S39</f>
        <v>0</v>
      </c>
      <c r="J50" s="160">
        <f>'Export SMIS'!X39</f>
        <v>0</v>
      </c>
      <c r="K50" s="160">
        <f>'Export SMIS'!Y39</f>
        <v>0</v>
      </c>
      <c r="L50" s="160">
        <f t="shared" si="2"/>
        <v>0</v>
      </c>
      <c r="M50" s="513">
        <f>'Export SMIS'!F39</f>
        <v>0</v>
      </c>
      <c r="N50" s="514"/>
    </row>
    <row r="51" spans="1:14" s="256" customFormat="1" ht="21.6" customHeight="1" x14ac:dyDescent="0.2">
      <c r="A51" s="273">
        <v>39</v>
      </c>
      <c r="B51" s="255">
        <f>'Export SMIS'!G40</f>
        <v>0</v>
      </c>
      <c r="C51" s="160">
        <f>'Export SMIS'!I40</f>
        <v>0</v>
      </c>
      <c r="D51" s="160">
        <f t="shared" si="0"/>
        <v>0</v>
      </c>
      <c r="E51" s="160">
        <f>'Export SMIS'!AJ40</f>
        <v>0</v>
      </c>
      <c r="F51" s="160">
        <f>'Export SMIS'!AM40</f>
        <v>0</v>
      </c>
      <c r="G51" s="160">
        <f>'Export SMIS'!AD40</f>
        <v>0</v>
      </c>
      <c r="H51" s="160">
        <f t="shared" si="1"/>
        <v>0</v>
      </c>
      <c r="I51" s="160">
        <f>'Export SMIS'!S40</f>
        <v>0</v>
      </c>
      <c r="J51" s="160">
        <f>'Export SMIS'!X40</f>
        <v>0</v>
      </c>
      <c r="K51" s="160">
        <f>'Export SMIS'!Y40</f>
        <v>0</v>
      </c>
      <c r="L51" s="160">
        <f t="shared" si="2"/>
        <v>0</v>
      </c>
      <c r="M51" s="513">
        <f>'Export SMIS'!F40</f>
        <v>0</v>
      </c>
      <c r="N51" s="514"/>
    </row>
    <row r="52" spans="1:14" s="256" customFormat="1" ht="21.6" customHeight="1" x14ac:dyDescent="0.2">
      <c r="A52" s="273">
        <v>40</v>
      </c>
      <c r="B52" s="255">
        <f>'Export SMIS'!G41</f>
        <v>0</v>
      </c>
      <c r="C52" s="160">
        <f>'Export SMIS'!I41</f>
        <v>0</v>
      </c>
      <c r="D52" s="160">
        <f t="shared" si="0"/>
        <v>0</v>
      </c>
      <c r="E52" s="160">
        <f>'Export SMIS'!AJ41</f>
        <v>0</v>
      </c>
      <c r="F52" s="160">
        <f>'Export SMIS'!AM41</f>
        <v>0</v>
      </c>
      <c r="G52" s="160">
        <f>'Export SMIS'!AD41</f>
        <v>0</v>
      </c>
      <c r="H52" s="160">
        <f t="shared" si="1"/>
        <v>0</v>
      </c>
      <c r="I52" s="160">
        <f>'Export SMIS'!S41</f>
        <v>0</v>
      </c>
      <c r="J52" s="160">
        <f>'Export SMIS'!X41</f>
        <v>0</v>
      </c>
      <c r="K52" s="160">
        <f>'Export SMIS'!Y41</f>
        <v>0</v>
      </c>
      <c r="L52" s="160">
        <f t="shared" si="2"/>
        <v>0</v>
      </c>
      <c r="M52" s="513">
        <f>'Export SMIS'!F41</f>
        <v>0</v>
      </c>
      <c r="N52" s="514"/>
    </row>
    <row r="53" spans="1:14" s="256" customFormat="1" ht="21.6" customHeight="1" x14ac:dyDescent="0.2">
      <c r="A53" s="506" t="s">
        <v>0</v>
      </c>
      <c r="B53" s="507"/>
      <c r="C53" s="508"/>
      <c r="D53" s="124">
        <f>SUM(D13:D52)</f>
        <v>0</v>
      </c>
      <c r="E53" s="124">
        <f t="shared" ref="E53:L53" si="3">SUM(E13:E52)</f>
        <v>0</v>
      </c>
      <c r="F53" s="124">
        <f t="shared" si="3"/>
        <v>0</v>
      </c>
      <c r="G53" s="124">
        <f t="shared" si="3"/>
        <v>0</v>
      </c>
      <c r="H53" s="124">
        <f t="shared" si="3"/>
        <v>0</v>
      </c>
      <c r="I53" s="124">
        <f t="shared" si="3"/>
        <v>0</v>
      </c>
      <c r="J53" s="124">
        <f t="shared" si="3"/>
        <v>0</v>
      </c>
      <c r="K53" s="124">
        <f t="shared" si="3"/>
        <v>0</v>
      </c>
      <c r="L53" s="124">
        <f t="shared" si="3"/>
        <v>0</v>
      </c>
    </row>
    <row r="54" spans="1:14" s="256" customFormat="1" ht="25.9" customHeight="1" x14ac:dyDescent="0.2">
      <c r="D54" s="94" t="str">
        <f>IF(D53=Buget_cerere!E83,"OK","ERROR")</f>
        <v>OK</v>
      </c>
      <c r="E54" s="501" t="e">
        <f>IF(E53+F53=ROUND(Buget_cerere!C95,2),"OK","ERROR")</f>
        <v>#VALUE!</v>
      </c>
      <c r="F54" s="502" t="e">
        <f>IF(F53=Buget_cerere!#REF!,"OK","ERROR")</f>
        <v>#REF!</v>
      </c>
      <c r="G54" s="94" t="e">
        <f>IF(G53=ROUND(Buget_cerere!C91-Buget_cerere!C94,2),"OK","ERROR")</f>
        <v>#VALUE!</v>
      </c>
      <c r="H54" s="94" t="str">
        <f>IF(H53=Buget_cerere!D83+Buget_cerere!G83,"OK","ERROR")</f>
        <v>OK</v>
      </c>
      <c r="I54" s="94" t="str">
        <f>IF(I53=Buget_cerere!D83,"OK","ERROR")</f>
        <v>OK</v>
      </c>
      <c r="J54" s="94" t="str">
        <f>IF(J53=Buget_cerere!G83,"OK","ERROR")</f>
        <v>OK</v>
      </c>
      <c r="K54" s="94" t="str">
        <f>IF(K53=Buget_cerere!H83,"OK","ERROR")</f>
        <v>OK</v>
      </c>
      <c r="L54" s="94" t="str">
        <f>IF(L53=Buget_cerere!C88,"OK","ERROR")</f>
        <v>OK</v>
      </c>
    </row>
    <row r="55" spans="1:14" s="256" customFormat="1" ht="21.6" customHeight="1" x14ac:dyDescent="0.2"/>
  </sheetData>
  <sheetProtection algorithmName="SHA-512" hashValue="xpddSKJkOoec5FfqV+ySUYz9gKZ8MaxIVpUKDUqxtZ/Hlhrfe9pWxkcb2YBJ371MZ7bD0TcSF+WUxiNKG4sjiQ==" saltValue="P5HtgGMXlDdKp6gFyscYhw==" spinCount="100000" sheet="1" objects="1" scenarios="1"/>
  <mergeCells count="56">
    <mergeCell ref="M48:N48"/>
    <mergeCell ref="M49:N49"/>
    <mergeCell ref="M50:N50"/>
    <mergeCell ref="M51:N51"/>
    <mergeCell ref="M52:N52"/>
    <mergeCell ref="M43:N43"/>
    <mergeCell ref="M44:N44"/>
    <mergeCell ref="M45:N45"/>
    <mergeCell ref="M46:N46"/>
    <mergeCell ref="M47:N47"/>
    <mergeCell ref="M38:N38"/>
    <mergeCell ref="M39:N39"/>
    <mergeCell ref="M40:N40"/>
    <mergeCell ref="M41:N41"/>
    <mergeCell ref="M42:N42"/>
    <mergeCell ref="M33:N33"/>
    <mergeCell ref="M34:N34"/>
    <mergeCell ref="M35:N35"/>
    <mergeCell ref="M36:N36"/>
    <mergeCell ref="M37:N37"/>
    <mergeCell ref="M28:N28"/>
    <mergeCell ref="M29:N29"/>
    <mergeCell ref="M30:N30"/>
    <mergeCell ref="M31:N31"/>
    <mergeCell ref="M32:N32"/>
    <mergeCell ref="M23:N23"/>
    <mergeCell ref="M24:N24"/>
    <mergeCell ref="M25:N25"/>
    <mergeCell ref="M26:N26"/>
    <mergeCell ref="M27:N27"/>
    <mergeCell ref="M18:N18"/>
    <mergeCell ref="M19:N19"/>
    <mergeCell ref="M20:N20"/>
    <mergeCell ref="M21:N21"/>
    <mergeCell ref="M22:N22"/>
    <mergeCell ref="M13:N13"/>
    <mergeCell ref="M14:N14"/>
    <mergeCell ref="M15:N15"/>
    <mergeCell ref="M16:N16"/>
    <mergeCell ref="M17:N17"/>
    <mergeCell ref="B2:L2"/>
    <mergeCell ref="B4:L4"/>
    <mergeCell ref="B5:L5"/>
    <mergeCell ref="L10:L11"/>
    <mergeCell ref="A10:A11"/>
    <mergeCell ref="B10:B11"/>
    <mergeCell ref="C10:C11"/>
    <mergeCell ref="D10:G10"/>
    <mergeCell ref="H10:J10"/>
    <mergeCell ref="K10:K11"/>
    <mergeCell ref="E54:F54"/>
    <mergeCell ref="C8:D8"/>
    <mergeCell ref="C6:L6"/>
    <mergeCell ref="A53:C53"/>
    <mergeCell ref="B3:L3"/>
    <mergeCell ref="B7:L7"/>
  </mergeCells>
  <conditionalFormatting sqref="D54:E54 G54:L54">
    <cfRule type="cellIs" dxfId="1"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698A4-98B9-4898-A316-E25BA6C53D89}">
  <dimension ref="A1:J142"/>
  <sheetViews>
    <sheetView topLeftCell="A82" workbookViewId="0">
      <selection activeCell="A88" sqref="A88:B88"/>
    </sheetView>
  </sheetViews>
  <sheetFormatPr defaultColWidth="11.5703125" defaultRowHeight="12" x14ac:dyDescent="0.2"/>
  <cols>
    <col min="1" max="1" width="26.85546875" style="2" customWidth="1"/>
    <col min="2" max="2" width="39.42578125" style="2" customWidth="1"/>
    <col min="3" max="3" width="7" style="137" hidden="1" customWidth="1"/>
    <col min="4" max="16384" width="11.5703125" style="137"/>
  </cols>
  <sheetData>
    <row r="1" spans="1:10" x14ac:dyDescent="0.2">
      <c r="A1" s="490" t="s">
        <v>363</v>
      </c>
      <c r="B1" s="490" t="s">
        <v>364</v>
      </c>
      <c r="C1" s="297"/>
      <c r="D1" s="489" t="s">
        <v>3</v>
      </c>
      <c r="E1" s="489"/>
      <c r="F1" s="489" t="s">
        <v>30</v>
      </c>
      <c r="G1" s="489" t="s">
        <v>4</v>
      </c>
      <c r="H1" s="489"/>
      <c r="I1" s="489" t="s">
        <v>31</v>
      </c>
      <c r="J1" s="489" t="s">
        <v>0</v>
      </c>
    </row>
    <row r="2" spans="1:10" ht="96" x14ac:dyDescent="0.2">
      <c r="A2" s="490"/>
      <c r="B2" s="490"/>
      <c r="C2" s="297"/>
      <c r="D2" s="136" t="s">
        <v>39</v>
      </c>
      <c r="E2" s="136" t="s">
        <v>150</v>
      </c>
      <c r="F2" s="489"/>
      <c r="G2" s="136" t="s">
        <v>40</v>
      </c>
      <c r="H2" s="136" t="s">
        <v>41</v>
      </c>
      <c r="I2" s="489"/>
      <c r="J2" s="489"/>
    </row>
    <row r="3" spans="1:10" ht="24" x14ac:dyDescent="0.2">
      <c r="A3" s="298" t="s">
        <v>248</v>
      </c>
      <c r="B3" s="298" t="s">
        <v>639</v>
      </c>
      <c r="C3" s="138">
        <v>1</v>
      </c>
      <c r="D3" s="138"/>
      <c r="E3" s="138"/>
      <c r="F3" s="138"/>
      <c r="G3" s="138"/>
      <c r="H3" s="138"/>
      <c r="I3" s="138"/>
      <c r="J3" s="138"/>
    </row>
    <row r="4" spans="1:10" ht="36" x14ac:dyDescent="0.2">
      <c r="A4" s="298" t="s">
        <v>248</v>
      </c>
      <c r="B4" s="298" t="s">
        <v>640</v>
      </c>
      <c r="C4" s="138">
        <v>1</v>
      </c>
      <c r="D4" s="138"/>
      <c r="E4" s="138"/>
      <c r="F4" s="138"/>
      <c r="G4" s="138"/>
      <c r="H4" s="138"/>
      <c r="I4" s="138"/>
      <c r="J4" s="138"/>
    </row>
    <row r="5" spans="1:10" ht="24" x14ac:dyDescent="0.2">
      <c r="A5" s="298" t="s">
        <v>248</v>
      </c>
      <c r="B5" s="298" t="s">
        <v>641</v>
      </c>
      <c r="C5" s="138">
        <v>1</v>
      </c>
      <c r="D5" s="138"/>
      <c r="E5" s="138"/>
      <c r="F5" s="138"/>
      <c r="G5" s="138"/>
      <c r="H5" s="138"/>
      <c r="I5" s="138"/>
      <c r="J5" s="138"/>
    </row>
    <row r="6" spans="1:10" ht="33" customHeight="1" x14ac:dyDescent="0.2">
      <c r="A6" s="298" t="s">
        <v>248</v>
      </c>
      <c r="B6" s="298" t="s">
        <v>550</v>
      </c>
      <c r="C6" s="138">
        <v>0</v>
      </c>
      <c r="D6" s="138"/>
      <c r="E6" s="138"/>
      <c r="F6" s="138"/>
      <c r="G6" s="138"/>
      <c r="H6" s="138"/>
      <c r="I6" s="138"/>
      <c r="J6" s="138"/>
    </row>
    <row r="7" spans="1:10" ht="24" x14ac:dyDescent="0.2">
      <c r="A7" s="298" t="s">
        <v>248</v>
      </c>
      <c r="B7" s="298" t="s">
        <v>642</v>
      </c>
      <c r="C7" s="138">
        <v>0</v>
      </c>
      <c r="D7" s="138"/>
      <c r="E7" s="138"/>
      <c r="F7" s="138"/>
      <c r="G7" s="138"/>
      <c r="H7" s="138"/>
      <c r="I7" s="138"/>
      <c r="J7" s="138"/>
    </row>
    <row r="8" spans="1:10" ht="24" x14ac:dyDescent="0.2">
      <c r="A8" s="298" t="s">
        <v>248</v>
      </c>
      <c r="B8" s="298" t="s">
        <v>643</v>
      </c>
      <c r="C8" s="138">
        <v>0</v>
      </c>
      <c r="D8" s="138"/>
      <c r="E8" s="138"/>
      <c r="F8" s="138"/>
      <c r="G8" s="138"/>
      <c r="H8" s="138"/>
      <c r="I8" s="138"/>
      <c r="J8" s="138"/>
    </row>
    <row r="9" spans="1:10" ht="60" x14ac:dyDescent="0.2">
      <c r="A9" s="298" t="s">
        <v>248</v>
      </c>
      <c r="B9" s="298" t="s">
        <v>644</v>
      </c>
      <c r="C9" s="138">
        <v>0</v>
      </c>
      <c r="D9" s="138"/>
      <c r="E9" s="138"/>
      <c r="F9" s="138"/>
      <c r="G9" s="138"/>
      <c r="H9" s="138"/>
      <c r="I9" s="138"/>
      <c r="J9" s="138"/>
    </row>
    <row r="10" spans="1:10" ht="24" x14ac:dyDescent="0.2">
      <c r="A10" s="298" t="s">
        <v>248</v>
      </c>
      <c r="B10" s="298" t="s">
        <v>645</v>
      </c>
      <c r="C10" s="138">
        <v>0</v>
      </c>
      <c r="D10" s="138"/>
      <c r="E10" s="138"/>
      <c r="F10" s="138"/>
      <c r="G10" s="138"/>
      <c r="H10" s="138"/>
      <c r="I10" s="138"/>
      <c r="J10" s="138"/>
    </row>
    <row r="11" spans="1:10" ht="24" x14ac:dyDescent="0.2">
      <c r="A11" s="298" t="s">
        <v>248</v>
      </c>
      <c r="B11" s="298" t="s">
        <v>646</v>
      </c>
      <c r="C11" s="138">
        <v>0</v>
      </c>
      <c r="D11" s="138"/>
      <c r="E11" s="138"/>
      <c r="F11" s="138"/>
      <c r="G11" s="138"/>
      <c r="H11" s="138"/>
      <c r="I11" s="138"/>
      <c r="J11" s="138"/>
    </row>
    <row r="12" spans="1:10" ht="24" x14ac:dyDescent="0.2">
      <c r="A12" s="298" t="s">
        <v>248</v>
      </c>
      <c r="B12" s="298" t="s">
        <v>647</v>
      </c>
      <c r="C12" s="138">
        <v>0</v>
      </c>
      <c r="D12" s="138"/>
      <c r="E12" s="138"/>
      <c r="F12" s="138"/>
      <c r="G12" s="138"/>
      <c r="H12" s="138"/>
      <c r="I12" s="138"/>
      <c r="J12" s="138"/>
    </row>
    <row r="13" spans="1:10" ht="24" x14ac:dyDescent="0.2">
      <c r="A13" s="298" t="s">
        <v>248</v>
      </c>
      <c r="B13" s="298" t="s">
        <v>648</v>
      </c>
      <c r="C13" s="138">
        <v>0</v>
      </c>
      <c r="D13" s="138"/>
      <c r="E13" s="138"/>
      <c r="F13" s="138"/>
      <c r="G13" s="138"/>
      <c r="H13" s="138"/>
      <c r="I13" s="138"/>
      <c r="J13" s="138"/>
    </row>
    <row r="14" spans="1:10" ht="24" x14ac:dyDescent="0.2">
      <c r="A14" s="298" t="s">
        <v>248</v>
      </c>
      <c r="B14" s="298" t="s">
        <v>559</v>
      </c>
      <c r="C14" s="138">
        <v>0</v>
      </c>
      <c r="D14" s="138"/>
      <c r="E14" s="138"/>
      <c r="F14" s="138"/>
      <c r="G14" s="138"/>
      <c r="H14" s="138"/>
      <c r="I14" s="138"/>
      <c r="J14" s="138"/>
    </row>
    <row r="15" spans="1:10" ht="36" x14ac:dyDescent="0.2">
      <c r="A15" s="298" t="s">
        <v>248</v>
      </c>
      <c r="B15" s="298" t="s">
        <v>560</v>
      </c>
      <c r="C15" s="138">
        <v>0</v>
      </c>
      <c r="D15" s="138"/>
      <c r="E15" s="138"/>
      <c r="F15" s="138"/>
      <c r="G15" s="138"/>
      <c r="H15" s="138"/>
      <c r="I15" s="138"/>
      <c r="J15" s="138"/>
    </row>
    <row r="16" spans="1:10" ht="24" x14ac:dyDescent="0.2">
      <c r="A16" s="298" t="s">
        <v>248</v>
      </c>
      <c r="B16" s="298" t="s">
        <v>517</v>
      </c>
      <c r="C16" s="138">
        <v>0</v>
      </c>
      <c r="D16" s="138"/>
      <c r="E16" s="138"/>
      <c r="F16" s="138"/>
      <c r="G16" s="138"/>
      <c r="H16" s="138"/>
      <c r="I16" s="138"/>
      <c r="J16" s="138"/>
    </row>
    <row r="17" spans="1:10" ht="36" x14ac:dyDescent="0.2">
      <c r="A17" s="298" t="s">
        <v>248</v>
      </c>
      <c r="B17" s="298" t="s">
        <v>561</v>
      </c>
      <c r="C17" s="138">
        <v>0</v>
      </c>
      <c r="D17" s="138"/>
      <c r="E17" s="138"/>
      <c r="F17" s="138"/>
      <c r="G17" s="138"/>
      <c r="H17" s="138"/>
      <c r="I17" s="138"/>
      <c r="J17" s="138"/>
    </row>
    <row r="18" spans="1:10" ht="36" x14ac:dyDescent="0.2">
      <c r="A18" s="298" t="s">
        <v>248</v>
      </c>
      <c r="B18" s="298" t="s">
        <v>562</v>
      </c>
      <c r="C18" s="138">
        <v>0</v>
      </c>
      <c r="D18" s="138"/>
      <c r="E18" s="138"/>
      <c r="F18" s="138"/>
      <c r="G18" s="138"/>
      <c r="H18" s="138"/>
      <c r="I18" s="138"/>
      <c r="J18" s="138"/>
    </row>
    <row r="19" spans="1:10" ht="24" x14ac:dyDescent="0.2">
      <c r="A19" s="298" t="s">
        <v>248</v>
      </c>
      <c r="B19" s="298" t="s">
        <v>563</v>
      </c>
      <c r="C19" s="138">
        <v>0</v>
      </c>
      <c r="D19" s="138"/>
      <c r="E19" s="138"/>
      <c r="F19" s="138"/>
      <c r="G19" s="138"/>
      <c r="H19" s="138"/>
      <c r="I19" s="138"/>
      <c r="J19" s="138"/>
    </row>
    <row r="20" spans="1:10" ht="24" x14ac:dyDescent="0.2">
      <c r="A20" s="298" t="s">
        <v>248</v>
      </c>
      <c r="B20" s="298" t="s">
        <v>564</v>
      </c>
      <c r="C20" s="138">
        <v>0</v>
      </c>
      <c r="D20" s="138"/>
      <c r="E20" s="138"/>
      <c r="F20" s="138"/>
      <c r="G20" s="138"/>
      <c r="H20" s="138"/>
      <c r="I20" s="138"/>
      <c r="J20" s="138"/>
    </row>
    <row r="21" spans="1:10" ht="48" x14ac:dyDescent="0.2">
      <c r="A21" s="298" t="s">
        <v>248</v>
      </c>
      <c r="B21" s="298" t="s">
        <v>649</v>
      </c>
      <c r="C21" s="138">
        <v>0</v>
      </c>
      <c r="D21" s="138"/>
      <c r="E21" s="138"/>
      <c r="F21" s="138"/>
      <c r="G21" s="138"/>
      <c r="H21" s="138"/>
      <c r="I21" s="138"/>
      <c r="J21" s="138"/>
    </row>
    <row r="22" spans="1:10" ht="60" x14ac:dyDescent="0.2">
      <c r="A22" s="298" t="s">
        <v>248</v>
      </c>
      <c r="B22" s="298" t="s">
        <v>650</v>
      </c>
      <c r="C22" s="138">
        <v>0</v>
      </c>
      <c r="D22" s="138"/>
      <c r="E22" s="138"/>
      <c r="F22" s="138"/>
      <c r="G22" s="138"/>
      <c r="H22" s="138"/>
      <c r="I22" s="138"/>
      <c r="J22" s="138"/>
    </row>
    <row r="23" spans="1:10" ht="60" x14ac:dyDescent="0.2">
      <c r="A23" s="298" t="s">
        <v>248</v>
      </c>
      <c r="B23" s="298" t="s">
        <v>651</v>
      </c>
      <c r="C23" s="138">
        <v>0</v>
      </c>
      <c r="D23" s="138"/>
      <c r="E23" s="138"/>
      <c r="F23" s="138"/>
      <c r="G23" s="138"/>
      <c r="H23" s="138"/>
      <c r="I23" s="138"/>
      <c r="J23" s="138"/>
    </row>
    <row r="24" spans="1:10" ht="36" x14ac:dyDescent="0.2">
      <c r="A24" s="298" t="s">
        <v>248</v>
      </c>
      <c r="B24" s="298" t="s">
        <v>565</v>
      </c>
      <c r="C24" s="138">
        <v>0</v>
      </c>
      <c r="D24" s="138"/>
      <c r="E24" s="138"/>
      <c r="F24" s="138"/>
      <c r="G24" s="138"/>
      <c r="H24" s="138"/>
      <c r="I24" s="138"/>
      <c r="J24" s="138"/>
    </row>
    <row r="25" spans="1:10" ht="32.450000000000003" customHeight="1" x14ac:dyDescent="0.2">
      <c r="A25" s="298" t="s">
        <v>248</v>
      </c>
      <c r="B25" s="298" t="s">
        <v>566</v>
      </c>
      <c r="C25" s="138">
        <v>0</v>
      </c>
      <c r="D25" s="138"/>
      <c r="E25" s="138"/>
      <c r="F25" s="138"/>
      <c r="G25" s="138"/>
      <c r="H25" s="138"/>
      <c r="I25" s="138"/>
      <c r="J25" s="138"/>
    </row>
    <row r="26" spans="1:10" ht="24" x14ac:dyDescent="0.2">
      <c r="A26" s="298" t="s">
        <v>248</v>
      </c>
      <c r="B26" s="298" t="s">
        <v>567</v>
      </c>
      <c r="C26" s="138">
        <v>0</v>
      </c>
      <c r="D26" s="138"/>
      <c r="E26" s="138"/>
      <c r="F26" s="138"/>
      <c r="G26" s="138"/>
      <c r="H26" s="138"/>
      <c r="I26" s="138"/>
      <c r="J26" s="138"/>
    </row>
    <row r="27" spans="1:10" ht="24" x14ac:dyDescent="0.2">
      <c r="A27" s="299" t="s">
        <v>282</v>
      </c>
      <c r="B27" s="299" t="s">
        <v>283</v>
      </c>
      <c r="C27" s="300">
        <v>1</v>
      </c>
      <c r="D27" s="301"/>
      <c r="E27" s="301"/>
      <c r="F27" s="301"/>
      <c r="G27" s="301"/>
      <c r="H27" s="301"/>
      <c r="I27" s="301"/>
      <c r="J27" s="301"/>
    </row>
    <row r="28" spans="1:10" ht="36" x14ac:dyDescent="0.2">
      <c r="A28" s="299" t="s">
        <v>282</v>
      </c>
      <c r="B28" s="299" t="s">
        <v>524</v>
      </c>
      <c r="C28" s="300">
        <v>0</v>
      </c>
      <c r="D28" s="301"/>
      <c r="E28" s="301"/>
      <c r="F28" s="301"/>
      <c r="G28" s="301"/>
      <c r="H28" s="301"/>
      <c r="I28" s="301"/>
      <c r="J28" s="301"/>
    </row>
    <row r="29" spans="1:10" ht="24" x14ac:dyDescent="0.2">
      <c r="A29" s="299" t="s">
        <v>282</v>
      </c>
      <c r="B29" s="299" t="s">
        <v>525</v>
      </c>
      <c r="C29" s="300">
        <v>0</v>
      </c>
      <c r="D29" s="301"/>
      <c r="E29" s="301"/>
      <c r="F29" s="301"/>
      <c r="G29" s="301"/>
      <c r="H29" s="301"/>
      <c r="I29" s="301"/>
      <c r="J29" s="301"/>
    </row>
    <row r="30" spans="1:10" ht="24" x14ac:dyDescent="0.2">
      <c r="A30" s="299" t="s">
        <v>282</v>
      </c>
      <c r="B30" s="299" t="s">
        <v>526</v>
      </c>
      <c r="C30" s="300">
        <v>0</v>
      </c>
      <c r="D30" s="301"/>
      <c r="E30" s="301"/>
      <c r="F30" s="301"/>
      <c r="G30" s="301"/>
      <c r="H30" s="301"/>
      <c r="I30" s="301"/>
      <c r="J30" s="301"/>
    </row>
    <row r="31" spans="1:10" x14ac:dyDescent="0.2">
      <c r="A31" s="302" t="s">
        <v>250</v>
      </c>
      <c r="B31" s="302" t="s">
        <v>652</v>
      </c>
      <c r="C31" s="303">
        <v>1</v>
      </c>
      <c r="D31" s="145"/>
      <c r="E31" s="145"/>
      <c r="F31" s="145"/>
      <c r="G31" s="145"/>
      <c r="H31" s="145"/>
      <c r="I31" s="145"/>
      <c r="J31" s="145"/>
    </row>
    <row r="32" spans="1:10" ht="24" x14ac:dyDescent="0.2">
      <c r="A32" s="302" t="s">
        <v>250</v>
      </c>
      <c r="B32" s="302" t="s">
        <v>653</v>
      </c>
      <c r="C32" s="303">
        <v>1</v>
      </c>
      <c r="D32" s="145"/>
      <c r="E32" s="145"/>
      <c r="F32" s="145"/>
      <c r="G32" s="145"/>
      <c r="H32" s="145"/>
      <c r="I32" s="145"/>
      <c r="J32" s="145"/>
    </row>
    <row r="33" spans="1:10" ht="24" x14ac:dyDescent="0.2">
      <c r="A33" s="302" t="s">
        <v>250</v>
      </c>
      <c r="B33" s="302" t="s">
        <v>654</v>
      </c>
      <c r="C33" s="303">
        <v>1</v>
      </c>
      <c r="D33" s="145"/>
      <c r="E33" s="145"/>
      <c r="F33" s="145"/>
      <c r="G33" s="145"/>
      <c r="H33" s="145"/>
      <c r="I33" s="145"/>
      <c r="J33" s="145"/>
    </row>
    <row r="34" spans="1:10" ht="24" x14ac:dyDescent="0.2">
      <c r="A34" s="302" t="s">
        <v>250</v>
      </c>
      <c r="B34" s="302" t="s">
        <v>655</v>
      </c>
      <c r="C34" s="303">
        <v>1</v>
      </c>
      <c r="D34" s="145"/>
      <c r="E34" s="145"/>
      <c r="F34" s="145"/>
      <c r="G34" s="145"/>
      <c r="H34" s="145"/>
      <c r="I34" s="145"/>
      <c r="J34" s="145"/>
    </row>
    <row r="35" spans="1:10" x14ac:dyDescent="0.2">
      <c r="A35" s="302" t="s">
        <v>250</v>
      </c>
      <c r="B35" s="302" t="s">
        <v>656</v>
      </c>
      <c r="C35" s="303">
        <v>1</v>
      </c>
      <c r="D35" s="145"/>
      <c r="E35" s="145"/>
      <c r="F35" s="145"/>
      <c r="G35" s="145"/>
      <c r="H35" s="145"/>
      <c r="I35" s="145"/>
      <c r="J35" s="145"/>
    </row>
    <row r="36" spans="1:10" ht="24" x14ac:dyDescent="0.2">
      <c r="A36" s="302" t="s">
        <v>250</v>
      </c>
      <c r="B36" s="302" t="s">
        <v>440</v>
      </c>
      <c r="C36" s="303">
        <v>1</v>
      </c>
      <c r="D36" s="145"/>
      <c r="E36" s="145"/>
      <c r="F36" s="145"/>
      <c r="G36" s="145"/>
      <c r="H36" s="145"/>
      <c r="I36" s="145"/>
      <c r="J36" s="145"/>
    </row>
    <row r="37" spans="1:10" x14ac:dyDescent="0.2">
      <c r="A37" s="302" t="s">
        <v>250</v>
      </c>
      <c r="B37" s="302" t="s">
        <v>579</v>
      </c>
      <c r="C37" s="303">
        <v>1</v>
      </c>
      <c r="D37" s="145"/>
      <c r="E37" s="145"/>
      <c r="F37" s="145"/>
      <c r="G37" s="145"/>
      <c r="H37" s="145"/>
      <c r="I37" s="145"/>
      <c r="J37" s="145"/>
    </row>
    <row r="38" spans="1:10" ht="24" x14ac:dyDescent="0.2">
      <c r="A38" s="302" t="s">
        <v>250</v>
      </c>
      <c r="B38" s="302" t="s">
        <v>580</v>
      </c>
      <c r="C38" s="303">
        <v>0</v>
      </c>
      <c r="D38" s="145"/>
      <c r="E38" s="145"/>
      <c r="F38" s="145"/>
      <c r="G38" s="145"/>
      <c r="H38" s="145"/>
      <c r="I38" s="145"/>
      <c r="J38" s="145"/>
    </row>
    <row r="39" spans="1:10" ht="36" x14ac:dyDescent="0.2">
      <c r="A39" s="302" t="s">
        <v>250</v>
      </c>
      <c r="B39" s="302" t="s">
        <v>581</v>
      </c>
      <c r="C39" s="303">
        <v>0</v>
      </c>
      <c r="D39" s="145"/>
      <c r="E39" s="145"/>
      <c r="F39" s="145"/>
      <c r="G39" s="145"/>
      <c r="H39" s="145"/>
      <c r="I39" s="145"/>
      <c r="J39" s="145"/>
    </row>
    <row r="40" spans="1:10" ht="24" x14ac:dyDescent="0.2">
      <c r="A40" s="302" t="s">
        <v>250</v>
      </c>
      <c r="B40" s="302" t="s">
        <v>657</v>
      </c>
      <c r="C40" s="303">
        <v>1</v>
      </c>
      <c r="D40" s="145"/>
      <c r="E40" s="145"/>
      <c r="F40" s="145"/>
      <c r="G40" s="145"/>
      <c r="H40" s="145"/>
      <c r="I40" s="145"/>
      <c r="J40" s="145"/>
    </row>
    <row r="41" spans="1:10" ht="24" x14ac:dyDescent="0.2">
      <c r="A41" s="302" t="s">
        <v>250</v>
      </c>
      <c r="B41" s="302" t="s">
        <v>658</v>
      </c>
      <c r="C41" s="303">
        <v>1</v>
      </c>
      <c r="D41" s="145"/>
      <c r="E41" s="145"/>
      <c r="F41" s="145"/>
      <c r="G41" s="145"/>
      <c r="H41" s="145"/>
      <c r="I41" s="145"/>
      <c r="J41" s="145"/>
    </row>
    <row r="42" spans="1:10" ht="24" x14ac:dyDescent="0.2">
      <c r="A42" s="302" t="s">
        <v>250</v>
      </c>
      <c r="B42" s="302" t="s">
        <v>659</v>
      </c>
      <c r="C42" s="303">
        <v>1</v>
      </c>
      <c r="D42" s="145"/>
      <c r="E42" s="145"/>
      <c r="F42" s="145"/>
      <c r="G42" s="145"/>
      <c r="H42" s="145"/>
      <c r="I42" s="145"/>
      <c r="J42" s="145"/>
    </row>
    <row r="43" spans="1:10" x14ac:dyDescent="0.2">
      <c r="A43" s="302" t="s">
        <v>250</v>
      </c>
      <c r="B43" s="302" t="s">
        <v>660</v>
      </c>
      <c r="C43" s="303">
        <v>1</v>
      </c>
      <c r="D43" s="145"/>
      <c r="E43" s="145"/>
      <c r="F43" s="145"/>
      <c r="G43" s="145"/>
      <c r="H43" s="145"/>
      <c r="I43" s="145"/>
      <c r="J43" s="145"/>
    </row>
    <row r="44" spans="1:10" x14ac:dyDescent="0.2">
      <c r="A44" s="302" t="s">
        <v>250</v>
      </c>
      <c r="B44" s="302" t="s">
        <v>661</v>
      </c>
      <c r="C44" s="303">
        <v>1</v>
      </c>
      <c r="D44" s="145"/>
      <c r="E44" s="145"/>
      <c r="F44" s="145"/>
      <c r="G44" s="145"/>
      <c r="H44" s="145"/>
      <c r="I44" s="145"/>
      <c r="J44" s="145"/>
    </row>
    <row r="45" spans="1:10" x14ac:dyDescent="0.2">
      <c r="A45" s="302" t="s">
        <v>250</v>
      </c>
      <c r="B45" s="302" t="s">
        <v>504</v>
      </c>
      <c r="C45" s="303">
        <v>0</v>
      </c>
      <c r="D45" s="145"/>
      <c r="E45" s="145"/>
      <c r="F45" s="145"/>
      <c r="G45" s="145"/>
      <c r="H45" s="145"/>
      <c r="I45" s="145"/>
      <c r="J45" s="145"/>
    </row>
    <row r="46" spans="1:10" x14ac:dyDescent="0.2">
      <c r="A46" s="302" t="s">
        <v>250</v>
      </c>
      <c r="B46" s="302" t="s">
        <v>662</v>
      </c>
      <c r="C46" s="303">
        <v>1</v>
      </c>
      <c r="D46" s="145"/>
      <c r="E46" s="145"/>
      <c r="F46" s="145"/>
      <c r="G46" s="145"/>
      <c r="H46" s="145"/>
      <c r="I46" s="145"/>
      <c r="J46" s="145"/>
    </row>
    <row r="47" spans="1:10" x14ac:dyDescent="0.2">
      <c r="A47" s="302" t="s">
        <v>250</v>
      </c>
      <c r="B47" s="302" t="s">
        <v>663</v>
      </c>
      <c r="C47" s="303">
        <v>1</v>
      </c>
      <c r="D47" s="145"/>
      <c r="E47" s="145"/>
      <c r="F47" s="145"/>
      <c r="G47" s="145"/>
      <c r="H47" s="145"/>
      <c r="I47" s="145"/>
      <c r="J47" s="145"/>
    </row>
    <row r="48" spans="1:10" x14ac:dyDescent="0.2">
      <c r="A48" s="304" t="s">
        <v>255</v>
      </c>
      <c r="B48" s="304" t="s">
        <v>664</v>
      </c>
      <c r="C48" s="305">
        <v>1</v>
      </c>
      <c r="D48" s="147"/>
      <c r="E48" s="147"/>
      <c r="F48" s="147"/>
      <c r="G48" s="147"/>
      <c r="H48" s="147"/>
      <c r="I48" s="147"/>
      <c r="J48" s="147"/>
    </row>
    <row r="49" spans="1:10" x14ac:dyDescent="0.2">
      <c r="A49" s="304" t="s">
        <v>255</v>
      </c>
      <c r="B49" s="304" t="s">
        <v>665</v>
      </c>
      <c r="C49" s="305">
        <v>1</v>
      </c>
      <c r="D49" s="147"/>
      <c r="E49" s="147"/>
      <c r="F49" s="147"/>
      <c r="G49" s="147"/>
      <c r="H49" s="147"/>
      <c r="I49" s="147"/>
      <c r="J49" s="147"/>
    </row>
    <row r="50" spans="1:10" x14ac:dyDescent="0.2">
      <c r="A50" s="304" t="s">
        <v>255</v>
      </c>
      <c r="B50" s="304" t="s">
        <v>507</v>
      </c>
      <c r="C50" s="305">
        <v>1</v>
      </c>
      <c r="D50" s="147"/>
      <c r="E50" s="147"/>
      <c r="F50" s="147"/>
      <c r="G50" s="147"/>
      <c r="H50" s="147"/>
      <c r="I50" s="147"/>
      <c r="J50" s="147"/>
    </row>
    <row r="51" spans="1:10" ht="24" x14ac:dyDescent="0.2">
      <c r="A51" s="304" t="s">
        <v>255</v>
      </c>
      <c r="B51" s="304" t="s">
        <v>666</v>
      </c>
      <c r="C51" s="305">
        <v>1</v>
      </c>
      <c r="D51" s="147"/>
      <c r="E51" s="147"/>
      <c r="F51" s="147"/>
      <c r="G51" s="147"/>
      <c r="H51" s="147"/>
      <c r="I51" s="147"/>
      <c r="J51" s="147"/>
    </row>
    <row r="52" spans="1:10" x14ac:dyDescent="0.2">
      <c r="A52" s="304" t="s">
        <v>255</v>
      </c>
      <c r="B52" s="304" t="s">
        <v>667</v>
      </c>
      <c r="C52" s="305">
        <v>1</v>
      </c>
      <c r="D52" s="147"/>
      <c r="E52" s="147"/>
      <c r="F52" s="147"/>
      <c r="G52" s="147"/>
      <c r="H52" s="147"/>
      <c r="I52" s="147"/>
      <c r="J52" s="147"/>
    </row>
    <row r="53" spans="1:10" ht="24" x14ac:dyDescent="0.2">
      <c r="A53" s="304" t="s">
        <v>255</v>
      </c>
      <c r="B53" s="304" t="s">
        <v>668</v>
      </c>
      <c r="C53" s="305">
        <v>1</v>
      </c>
      <c r="D53" s="147"/>
      <c r="E53" s="147"/>
      <c r="F53" s="147"/>
      <c r="G53" s="147"/>
      <c r="H53" s="147"/>
      <c r="I53" s="147"/>
      <c r="J53" s="147"/>
    </row>
    <row r="54" spans="1:10" x14ac:dyDescent="0.2">
      <c r="A54" s="304" t="s">
        <v>255</v>
      </c>
      <c r="B54" s="304" t="s">
        <v>669</v>
      </c>
      <c r="C54" s="305">
        <v>1</v>
      </c>
      <c r="D54" s="147"/>
      <c r="E54" s="147"/>
      <c r="F54" s="147"/>
      <c r="G54" s="147"/>
      <c r="H54" s="147"/>
      <c r="I54" s="147"/>
      <c r="J54" s="147"/>
    </row>
    <row r="55" spans="1:10" x14ac:dyDescent="0.2">
      <c r="A55" s="304" t="s">
        <v>255</v>
      </c>
      <c r="B55" s="304" t="s">
        <v>670</v>
      </c>
      <c r="C55" s="305">
        <v>1</v>
      </c>
      <c r="D55" s="147"/>
      <c r="E55" s="147"/>
      <c r="F55" s="147"/>
      <c r="G55" s="147"/>
      <c r="H55" s="147"/>
      <c r="I55" s="147"/>
      <c r="J55" s="147"/>
    </row>
    <row r="56" spans="1:10" ht="36" x14ac:dyDescent="0.2">
      <c r="A56" s="304" t="s">
        <v>255</v>
      </c>
      <c r="B56" s="304" t="s">
        <v>671</v>
      </c>
      <c r="C56" s="305">
        <v>1</v>
      </c>
      <c r="D56" s="147"/>
      <c r="E56" s="147"/>
      <c r="F56" s="147"/>
      <c r="G56" s="147"/>
      <c r="H56" s="147"/>
      <c r="I56" s="147"/>
      <c r="J56" s="147"/>
    </row>
    <row r="57" spans="1:10" ht="36" x14ac:dyDescent="0.2">
      <c r="A57" s="304" t="s">
        <v>255</v>
      </c>
      <c r="B57" s="304" t="s">
        <v>672</v>
      </c>
      <c r="C57" s="305">
        <v>1</v>
      </c>
      <c r="D57" s="147"/>
      <c r="E57" s="147"/>
      <c r="F57" s="147"/>
      <c r="G57" s="147"/>
      <c r="H57" s="147"/>
      <c r="I57" s="147"/>
      <c r="J57" s="147"/>
    </row>
    <row r="58" spans="1:10" ht="24" x14ac:dyDescent="0.2">
      <c r="A58" s="304" t="s">
        <v>255</v>
      </c>
      <c r="B58" s="304" t="s">
        <v>673</v>
      </c>
      <c r="C58" s="305">
        <v>1</v>
      </c>
      <c r="D58" s="147"/>
      <c r="E58" s="147"/>
      <c r="F58" s="147"/>
      <c r="G58" s="147"/>
      <c r="H58" s="147"/>
      <c r="I58" s="147"/>
      <c r="J58" s="147"/>
    </row>
    <row r="59" spans="1:10" x14ac:dyDescent="0.2">
      <c r="A59" s="304" t="s">
        <v>255</v>
      </c>
      <c r="B59" s="304" t="s">
        <v>674</v>
      </c>
      <c r="C59" s="305">
        <v>1</v>
      </c>
      <c r="D59" s="147"/>
      <c r="E59" s="147"/>
      <c r="F59" s="147"/>
      <c r="G59" s="147"/>
      <c r="H59" s="147"/>
      <c r="I59" s="147"/>
      <c r="J59" s="147"/>
    </row>
    <row r="60" spans="1:10" ht="24" x14ac:dyDescent="0.2">
      <c r="A60" s="304" t="s">
        <v>255</v>
      </c>
      <c r="B60" s="304" t="s">
        <v>675</v>
      </c>
      <c r="C60" s="305">
        <v>1</v>
      </c>
      <c r="D60" s="147"/>
      <c r="E60" s="147"/>
      <c r="F60" s="147"/>
      <c r="G60" s="147"/>
      <c r="H60" s="147"/>
      <c r="I60" s="147"/>
      <c r="J60" s="147"/>
    </row>
    <row r="61" spans="1:10" x14ac:dyDescent="0.2">
      <c r="A61" s="304" t="s">
        <v>255</v>
      </c>
      <c r="B61" s="304" t="s">
        <v>676</v>
      </c>
      <c r="C61" s="305">
        <v>1</v>
      </c>
      <c r="D61" s="147"/>
      <c r="E61" s="147"/>
      <c r="F61" s="147"/>
      <c r="G61" s="147"/>
      <c r="H61" s="147"/>
      <c r="I61" s="147"/>
      <c r="J61" s="147"/>
    </row>
    <row r="62" spans="1:10" ht="24" x14ac:dyDescent="0.2">
      <c r="A62" s="304" t="s">
        <v>255</v>
      </c>
      <c r="B62" s="304" t="s">
        <v>677</v>
      </c>
      <c r="C62" s="305">
        <v>1</v>
      </c>
      <c r="D62" s="147"/>
      <c r="E62" s="147"/>
      <c r="F62" s="147"/>
      <c r="G62" s="147"/>
      <c r="H62" s="147"/>
      <c r="I62" s="147"/>
      <c r="J62" s="147"/>
    </row>
    <row r="63" spans="1:10" x14ac:dyDescent="0.2">
      <c r="A63" s="304" t="s">
        <v>255</v>
      </c>
      <c r="B63" s="304" t="s">
        <v>678</v>
      </c>
      <c r="C63" s="305">
        <v>1</v>
      </c>
      <c r="D63" s="147"/>
      <c r="E63" s="147"/>
      <c r="F63" s="147"/>
      <c r="G63" s="147"/>
      <c r="H63" s="147"/>
      <c r="I63" s="147"/>
      <c r="J63" s="147"/>
    </row>
    <row r="64" spans="1:10" x14ac:dyDescent="0.2">
      <c r="A64" s="304" t="s">
        <v>255</v>
      </c>
      <c r="B64" s="304" t="s">
        <v>594</v>
      </c>
      <c r="C64" s="305">
        <v>1</v>
      </c>
      <c r="D64" s="147"/>
      <c r="E64" s="147"/>
      <c r="F64" s="147"/>
      <c r="G64" s="147"/>
      <c r="H64" s="147"/>
      <c r="I64" s="147"/>
      <c r="J64" s="147"/>
    </row>
    <row r="65" spans="1:10" x14ac:dyDescent="0.2">
      <c r="A65" s="304" t="s">
        <v>255</v>
      </c>
      <c r="B65" s="304" t="s">
        <v>679</v>
      </c>
      <c r="C65" s="305">
        <v>1</v>
      </c>
      <c r="D65" s="147"/>
      <c r="E65" s="147"/>
      <c r="F65" s="147"/>
      <c r="G65" s="147"/>
      <c r="H65" s="147"/>
      <c r="I65" s="147"/>
      <c r="J65" s="147"/>
    </row>
    <row r="66" spans="1:10" ht="24" x14ac:dyDescent="0.2">
      <c r="A66" s="304" t="s">
        <v>255</v>
      </c>
      <c r="B66" s="304" t="s">
        <v>680</v>
      </c>
      <c r="C66" s="305">
        <v>0</v>
      </c>
      <c r="D66" s="147"/>
      <c r="E66" s="147"/>
      <c r="F66" s="147"/>
      <c r="G66" s="147"/>
      <c r="H66" s="147"/>
      <c r="I66" s="147"/>
      <c r="J66" s="147"/>
    </row>
    <row r="67" spans="1:10" ht="26.45" customHeight="1" x14ac:dyDescent="0.2">
      <c r="A67" s="304" t="s">
        <v>255</v>
      </c>
      <c r="B67" s="304" t="s">
        <v>681</v>
      </c>
      <c r="C67" s="305">
        <v>0</v>
      </c>
      <c r="D67" s="147"/>
      <c r="E67" s="147"/>
      <c r="F67" s="147"/>
      <c r="G67" s="147"/>
      <c r="H67" s="147"/>
      <c r="I67" s="147"/>
      <c r="J67" s="147"/>
    </row>
    <row r="68" spans="1:10" x14ac:dyDescent="0.2">
      <c r="A68" s="304" t="s">
        <v>255</v>
      </c>
      <c r="B68" s="304" t="s">
        <v>598</v>
      </c>
      <c r="C68" s="305">
        <v>0</v>
      </c>
      <c r="D68" s="147"/>
      <c r="E68" s="147"/>
      <c r="F68" s="147"/>
      <c r="G68" s="147"/>
      <c r="H68" s="147"/>
      <c r="I68" s="147"/>
      <c r="J68" s="147"/>
    </row>
    <row r="69" spans="1:10" x14ac:dyDescent="0.2">
      <c r="A69" s="304" t="s">
        <v>255</v>
      </c>
      <c r="B69" s="304" t="s">
        <v>682</v>
      </c>
      <c r="C69" s="305">
        <v>0</v>
      </c>
      <c r="D69" s="147"/>
      <c r="E69" s="147"/>
      <c r="F69" s="147"/>
      <c r="G69" s="147"/>
      <c r="H69" s="147"/>
      <c r="I69" s="147"/>
      <c r="J69" s="147"/>
    </row>
    <row r="70" spans="1:10" ht="24" x14ac:dyDescent="0.2">
      <c r="A70" s="304" t="s">
        <v>255</v>
      </c>
      <c r="B70" s="304" t="s">
        <v>625</v>
      </c>
      <c r="C70" s="305">
        <v>0</v>
      </c>
      <c r="D70" s="147"/>
      <c r="E70" s="147"/>
      <c r="F70" s="147"/>
      <c r="G70" s="147"/>
      <c r="H70" s="147"/>
      <c r="I70" s="147"/>
      <c r="J70" s="147"/>
    </row>
    <row r="71" spans="1:10" ht="33.6" customHeight="1" x14ac:dyDescent="0.2">
      <c r="A71" s="304" t="s">
        <v>255</v>
      </c>
      <c r="B71" s="304" t="s">
        <v>683</v>
      </c>
      <c r="C71" s="305">
        <v>0</v>
      </c>
      <c r="D71" s="147"/>
      <c r="E71" s="147"/>
      <c r="F71" s="147"/>
      <c r="G71" s="147"/>
      <c r="H71" s="147"/>
      <c r="I71" s="147"/>
      <c r="J71" s="147"/>
    </row>
    <row r="72" spans="1:10" ht="36" x14ac:dyDescent="0.2">
      <c r="A72" s="304" t="s">
        <v>255</v>
      </c>
      <c r="B72" s="304" t="s">
        <v>684</v>
      </c>
      <c r="C72" s="305">
        <v>0</v>
      </c>
      <c r="D72" s="147"/>
      <c r="E72" s="147"/>
      <c r="F72" s="147"/>
      <c r="G72" s="147"/>
      <c r="H72" s="147"/>
      <c r="I72" s="147"/>
      <c r="J72" s="147"/>
    </row>
    <row r="73" spans="1:10" x14ac:dyDescent="0.2">
      <c r="A73" s="304" t="s">
        <v>255</v>
      </c>
      <c r="B73" s="304" t="s">
        <v>685</v>
      </c>
      <c r="C73" s="305">
        <v>0</v>
      </c>
      <c r="D73" s="147"/>
      <c r="E73" s="147"/>
      <c r="F73" s="147"/>
      <c r="G73" s="147"/>
      <c r="H73" s="147"/>
      <c r="I73" s="147"/>
      <c r="J73" s="147"/>
    </row>
    <row r="74" spans="1:10" ht="36" x14ac:dyDescent="0.2">
      <c r="A74" s="304" t="s">
        <v>255</v>
      </c>
      <c r="B74" s="304" t="s">
        <v>686</v>
      </c>
      <c r="C74" s="305">
        <v>0</v>
      </c>
      <c r="D74" s="147"/>
      <c r="E74" s="147"/>
      <c r="F74" s="147"/>
      <c r="G74" s="147"/>
      <c r="H74" s="147"/>
      <c r="I74" s="147"/>
      <c r="J74" s="147"/>
    </row>
    <row r="75" spans="1:10" ht="24" x14ac:dyDescent="0.2">
      <c r="A75" s="304" t="s">
        <v>255</v>
      </c>
      <c r="B75" s="304" t="s">
        <v>687</v>
      </c>
      <c r="C75" s="305">
        <v>0</v>
      </c>
      <c r="D75" s="147"/>
      <c r="E75" s="147"/>
      <c r="F75" s="147"/>
      <c r="G75" s="147"/>
      <c r="H75" s="147"/>
      <c r="I75" s="147"/>
      <c r="J75" s="147"/>
    </row>
    <row r="76" spans="1:10" x14ac:dyDescent="0.2">
      <c r="A76" s="304" t="s">
        <v>255</v>
      </c>
      <c r="B76" s="304" t="s">
        <v>688</v>
      </c>
      <c r="C76" s="305">
        <v>0</v>
      </c>
      <c r="D76" s="147"/>
      <c r="E76" s="147"/>
      <c r="F76" s="147"/>
      <c r="G76" s="147"/>
      <c r="H76" s="147"/>
      <c r="I76" s="147"/>
      <c r="J76" s="147"/>
    </row>
    <row r="77" spans="1:10" ht="24" x14ac:dyDescent="0.2">
      <c r="A77" s="304" t="s">
        <v>255</v>
      </c>
      <c r="B77" s="304" t="s">
        <v>689</v>
      </c>
      <c r="C77" s="305">
        <v>0</v>
      </c>
      <c r="D77" s="147"/>
      <c r="E77" s="147"/>
      <c r="F77" s="147"/>
      <c r="G77" s="147"/>
      <c r="H77" s="147"/>
      <c r="I77" s="147"/>
      <c r="J77" s="147"/>
    </row>
    <row r="78" spans="1:10" ht="36" x14ac:dyDescent="0.2">
      <c r="A78" s="304" t="s">
        <v>255</v>
      </c>
      <c r="B78" s="304" t="s">
        <v>690</v>
      </c>
      <c r="C78" s="305">
        <v>0</v>
      </c>
      <c r="D78" s="147"/>
      <c r="E78" s="147"/>
      <c r="F78" s="147"/>
      <c r="G78" s="147"/>
      <c r="H78" s="147"/>
      <c r="I78" s="147"/>
      <c r="J78" s="147"/>
    </row>
    <row r="79" spans="1:10" ht="24" x14ac:dyDescent="0.2">
      <c r="A79" s="304" t="s">
        <v>255</v>
      </c>
      <c r="B79" s="304" t="s">
        <v>691</v>
      </c>
      <c r="C79" s="305">
        <v>0</v>
      </c>
      <c r="D79" s="147"/>
      <c r="E79" s="147"/>
      <c r="F79" s="147"/>
      <c r="G79" s="147"/>
      <c r="H79" s="147"/>
      <c r="I79" s="147"/>
      <c r="J79" s="147"/>
    </row>
    <row r="80" spans="1:10" ht="24" x14ac:dyDescent="0.2">
      <c r="A80" s="304" t="s">
        <v>255</v>
      </c>
      <c r="B80" s="304" t="s">
        <v>692</v>
      </c>
      <c r="C80" s="305">
        <v>0</v>
      </c>
      <c r="D80" s="147"/>
      <c r="E80" s="147"/>
      <c r="F80" s="147"/>
      <c r="G80" s="147"/>
      <c r="H80" s="147"/>
      <c r="I80" s="147"/>
      <c r="J80" s="147"/>
    </row>
    <row r="81" spans="1:10" ht="36" x14ac:dyDescent="0.2">
      <c r="A81" s="304" t="s">
        <v>255</v>
      </c>
      <c r="B81" s="304" t="s">
        <v>693</v>
      </c>
      <c r="C81" s="305">
        <v>0</v>
      </c>
      <c r="D81" s="147"/>
      <c r="E81" s="147"/>
      <c r="F81" s="147"/>
      <c r="G81" s="147"/>
      <c r="H81" s="147"/>
      <c r="I81" s="147"/>
      <c r="J81" s="147"/>
    </row>
    <row r="82" spans="1:10" ht="36" x14ac:dyDescent="0.2">
      <c r="A82" s="304" t="s">
        <v>255</v>
      </c>
      <c r="B82" s="304" t="s">
        <v>694</v>
      </c>
      <c r="C82" s="305">
        <v>0</v>
      </c>
      <c r="D82" s="147"/>
      <c r="E82" s="147"/>
      <c r="F82" s="147"/>
      <c r="G82" s="147"/>
      <c r="H82" s="147"/>
      <c r="I82" s="147"/>
      <c r="J82" s="147"/>
    </row>
    <row r="83" spans="1:10" ht="36" x14ac:dyDescent="0.2">
      <c r="A83" s="304" t="s">
        <v>255</v>
      </c>
      <c r="B83" s="304" t="s">
        <v>695</v>
      </c>
      <c r="C83" s="305">
        <v>0</v>
      </c>
      <c r="D83" s="147"/>
      <c r="E83" s="147"/>
      <c r="F83" s="147"/>
      <c r="G83" s="147"/>
      <c r="H83" s="147"/>
      <c r="I83" s="147"/>
      <c r="J83" s="147"/>
    </row>
    <row r="84" spans="1:10" ht="24" x14ac:dyDescent="0.2">
      <c r="A84" s="304" t="s">
        <v>255</v>
      </c>
      <c r="B84" s="304" t="s">
        <v>614</v>
      </c>
      <c r="C84" s="305">
        <v>0</v>
      </c>
      <c r="D84" s="147"/>
      <c r="E84" s="147"/>
      <c r="F84" s="147"/>
      <c r="G84" s="147"/>
      <c r="H84" s="147"/>
      <c r="I84" s="147"/>
      <c r="J84" s="147"/>
    </row>
    <row r="85" spans="1:10" ht="24.6" customHeight="1" x14ac:dyDescent="0.2">
      <c r="A85" s="304" t="s">
        <v>255</v>
      </c>
      <c r="B85" s="304" t="s">
        <v>343</v>
      </c>
      <c r="C85" s="305">
        <v>0</v>
      </c>
      <c r="D85" s="147"/>
      <c r="E85" s="147"/>
      <c r="F85" s="147"/>
      <c r="G85" s="147"/>
      <c r="H85" s="147"/>
      <c r="I85" s="147"/>
      <c r="J85" s="147"/>
    </row>
    <row r="86" spans="1:10" ht="24" x14ac:dyDescent="0.2">
      <c r="A86" s="304" t="s">
        <v>255</v>
      </c>
      <c r="B86" s="304" t="s">
        <v>355</v>
      </c>
      <c r="C86" s="305">
        <v>0</v>
      </c>
      <c r="D86" s="147"/>
      <c r="E86" s="147"/>
      <c r="F86" s="147"/>
      <c r="G86" s="147"/>
      <c r="H86" s="147"/>
      <c r="I86" s="147"/>
      <c r="J86" s="147"/>
    </row>
    <row r="87" spans="1:10" ht="24" x14ac:dyDescent="0.2">
      <c r="A87" s="304" t="s">
        <v>255</v>
      </c>
      <c r="B87" s="304" t="s">
        <v>362</v>
      </c>
      <c r="C87" s="305">
        <v>0</v>
      </c>
      <c r="D87" s="147"/>
      <c r="E87" s="147"/>
      <c r="F87" s="147"/>
      <c r="G87" s="147"/>
      <c r="H87" s="147"/>
      <c r="I87" s="147"/>
      <c r="J87" s="147"/>
    </row>
    <row r="88" spans="1:10" ht="25.15" customHeight="1" x14ac:dyDescent="0.2">
      <c r="A88" s="304" t="s">
        <v>255</v>
      </c>
      <c r="B88" s="304" t="s">
        <v>352</v>
      </c>
      <c r="C88" s="305">
        <v>0</v>
      </c>
      <c r="D88" s="147"/>
      <c r="E88" s="147"/>
      <c r="F88" s="147"/>
      <c r="G88" s="147"/>
      <c r="H88" s="147"/>
      <c r="I88" s="147"/>
      <c r="J88" s="147"/>
    </row>
    <row r="89" spans="1:10" ht="36" x14ac:dyDescent="0.2">
      <c r="A89" s="304" t="s">
        <v>255</v>
      </c>
      <c r="B89" s="304" t="s">
        <v>356</v>
      </c>
      <c r="C89" s="305">
        <v>0</v>
      </c>
      <c r="D89" s="147"/>
      <c r="E89" s="147"/>
      <c r="F89" s="147"/>
      <c r="G89" s="147"/>
      <c r="H89" s="147"/>
      <c r="I89" s="147"/>
      <c r="J89" s="147"/>
    </row>
    <row r="90" spans="1:10" x14ac:dyDescent="0.2">
      <c r="A90" s="304" t="s">
        <v>255</v>
      </c>
      <c r="B90" s="304" t="s">
        <v>589</v>
      </c>
      <c r="C90" s="305">
        <v>0</v>
      </c>
      <c r="D90" s="147"/>
      <c r="E90" s="147"/>
      <c r="F90" s="147"/>
      <c r="G90" s="147"/>
      <c r="H90" s="147"/>
      <c r="I90" s="147"/>
      <c r="J90" s="147"/>
    </row>
    <row r="91" spans="1:10" ht="36" x14ac:dyDescent="0.2">
      <c r="A91" s="304" t="s">
        <v>255</v>
      </c>
      <c r="B91" s="304" t="s">
        <v>590</v>
      </c>
      <c r="C91" s="305">
        <v>0</v>
      </c>
      <c r="D91" s="147"/>
      <c r="E91" s="147"/>
      <c r="F91" s="147"/>
      <c r="G91" s="147"/>
      <c r="H91" s="147"/>
      <c r="I91" s="147"/>
      <c r="J91" s="147"/>
    </row>
    <row r="92" spans="1:10" ht="48" x14ac:dyDescent="0.2">
      <c r="A92" s="304" t="s">
        <v>255</v>
      </c>
      <c r="B92" s="304" t="s">
        <v>615</v>
      </c>
      <c r="C92" s="305">
        <v>0</v>
      </c>
      <c r="D92" s="147"/>
      <c r="E92" s="147"/>
      <c r="F92" s="147"/>
      <c r="G92" s="147"/>
      <c r="H92" s="147"/>
      <c r="I92" s="147"/>
      <c r="J92" s="147"/>
    </row>
    <row r="93" spans="1:10" ht="30.6" customHeight="1" x14ac:dyDescent="0.2">
      <c r="A93" s="304" t="s">
        <v>255</v>
      </c>
      <c r="B93" s="304" t="s">
        <v>616</v>
      </c>
      <c r="C93" s="305">
        <v>0</v>
      </c>
      <c r="D93" s="147"/>
      <c r="E93" s="147"/>
      <c r="F93" s="147"/>
      <c r="G93" s="147"/>
      <c r="H93" s="147"/>
      <c r="I93" s="147"/>
      <c r="J93" s="147"/>
    </row>
    <row r="94" spans="1:10" ht="24" x14ac:dyDescent="0.2">
      <c r="A94" s="304" t="s">
        <v>255</v>
      </c>
      <c r="B94" s="304" t="s">
        <v>617</v>
      </c>
      <c r="C94" s="305">
        <v>0</v>
      </c>
      <c r="D94" s="147"/>
      <c r="E94" s="147"/>
      <c r="F94" s="147"/>
      <c r="G94" s="147"/>
      <c r="H94" s="147"/>
      <c r="I94" s="147"/>
      <c r="J94" s="147"/>
    </row>
    <row r="95" spans="1:10" ht="36" x14ac:dyDescent="0.2">
      <c r="A95" s="304" t="s">
        <v>255</v>
      </c>
      <c r="B95" s="304" t="s">
        <v>618</v>
      </c>
      <c r="C95" s="305">
        <v>0</v>
      </c>
      <c r="D95" s="147"/>
      <c r="E95" s="147"/>
      <c r="F95" s="147"/>
      <c r="G95" s="147"/>
      <c r="H95" s="147"/>
      <c r="I95" s="147"/>
      <c r="J95" s="147"/>
    </row>
    <row r="96" spans="1:10" ht="25.15" customHeight="1" x14ac:dyDescent="0.2">
      <c r="A96" s="304" t="s">
        <v>255</v>
      </c>
      <c r="B96" s="304" t="s">
        <v>619</v>
      </c>
      <c r="C96" s="305">
        <v>0</v>
      </c>
      <c r="D96" s="147"/>
      <c r="E96" s="147"/>
      <c r="F96" s="147"/>
      <c r="G96" s="147"/>
      <c r="H96" s="147"/>
      <c r="I96" s="147"/>
      <c r="J96" s="147"/>
    </row>
    <row r="97" spans="1:10" ht="48" x14ac:dyDescent="0.2">
      <c r="A97" s="304" t="s">
        <v>255</v>
      </c>
      <c r="B97" s="304" t="s">
        <v>620</v>
      </c>
      <c r="C97" s="305">
        <v>0</v>
      </c>
      <c r="D97" s="147"/>
      <c r="E97" s="147"/>
      <c r="F97" s="147"/>
      <c r="G97" s="147"/>
      <c r="H97" s="147"/>
      <c r="I97" s="147"/>
      <c r="J97" s="147"/>
    </row>
    <row r="98" spans="1:10" ht="48" x14ac:dyDescent="0.2">
      <c r="A98" s="304" t="s">
        <v>255</v>
      </c>
      <c r="B98" s="304" t="s">
        <v>621</v>
      </c>
      <c r="C98" s="305">
        <v>0</v>
      </c>
      <c r="D98" s="147"/>
      <c r="E98" s="147"/>
      <c r="F98" s="147"/>
      <c r="G98" s="147"/>
      <c r="H98" s="147"/>
      <c r="I98" s="147"/>
      <c r="J98" s="147"/>
    </row>
    <row r="99" spans="1:10" ht="36" x14ac:dyDescent="0.2">
      <c r="A99" s="304" t="s">
        <v>255</v>
      </c>
      <c r="B99" s="304" t="s">
        <v>622</v>
      </c>
      <c r="C99" s="305">
        <v>0</v>
      </c>
      <c r="D99" s="147"/>
      <c r="E99" s="147"/>
      <c r="F99" s="147"/>
      <c r="G99" s="147"/>
      <c r="H99" s="147"/>
      <c r="I99" s="147"/>
      <c r="J99" s="147"/>
    </row>
    <row r="100" spans="1:10" x14ac:dyDescent="0.2">
      <c r="A100" s="304" t="s">
        <v>255</v>
      </c>
      <c r="B100" s="304" t="s">
        <v>591</v>
      </c>
      <c r="C100" s="305">
        <v>0</v>
      </c>
      <c r="D100" s="147"/>
      <c r="E100" s="147"/>
      <c r="F100" s="147"/>
      <c r="G100" s="147"/>
      <c r="H100" s="147"/>
      <c r="I100" s="147"/>
      <c r="J100" s="147"/>
    </row>
    <row r="101" spans="1:10" ht="25.9" customHeight="1" x14ac:dyDescent="0.2">
      <c r="A101" s="304" t="s">
        <v>255</v>
      </c>
      <c r="B101" s="304" t="s">
        <v>592</v>
      </c>
      <c r="C101" s="305">
        <v>0</v>
      </c>
      <c r="D101" s="147"/>
      <c r="E101" s="147"/>
      <c r="F101" s="147"/>
      <c r="G101" s="147"/>
      <c r="H101" s="147"/>
      <c r="I101" s="147"/>
      <c r="J101" s="147"/>
    </row>
    <row r="102" spans="1:10" ht="18" customHeight="1" x14ac:dyDescent="0.2">
      <c r="A102" s="304" t="s">
        <v>255</v>
      </c>
      <c r="B102" s="304" t="s">
        <v>593</v>
      </c>
      <c r="C102" s="305">
        <v>0</v>
      </c>
      <c r="D102" s="147"/>
      <c r="E102" s="147"/>
      <c r="F102" s="147"/>
      <c r="G102" s="147"/>
      <c r="H102" s="147"/>
      <c r="I102" s="147"/>
      <c r="J102" s="147"/>
    </row>
    <row r="103" spans="1:10" ht="36" x14ac:dyDescent="0.2">
      <c r="A103" s="304" t="s">
        <v>255</v>
      </c>
      <c r="B103" s="304" t="s">
        <v>623</v>
      </c>
      <c r="C103" s="305">
        <v>0</v>
      </c>
      <c r="D103" s="147"/>
      <c r="E103" s="147"/>
      <c r="F103" s="147"/>
      <c r="G103" s="147"/>
      <c r="H103" s="147"/>
      <c r="I103" s="147"/>
      <c r="J103" s="147"/>
    </row>
    <row r="104" spans="1:10" ht="36" x14ac:dyDescent="0.2">
      <c r="A104" s="304" t="s">
        <v>255</v>
      </c>
      <c r="B104" s="304" t="s">
        <v>624</v>
      </c>
      <c r="C104" s="305">
        <v>0</v>
      </c>
      <c r="D104" s="147"/>
      <c r="E104" s="147"/>
      <c r="F104" s="147"/>
      <c r="G104" s="147"/>
      <c r="H104" s="147"/>
      <c r="I104" s="147"/>
      <c r="J104" s="147"/>
    </row>
    <row r="105" spans="1:10" ht="23.45" customHeight="1" x14ac:dyDescent="0.2">
      <c r="A105" s="304" t="s">
        <v>255</v>
      </c>
      <c r="B105" s="304" t="s">
        <v>625</v>
      </c>
      <c r="C105" s="305">
        <v>0</v>
      </c>
      <c r="D105" s="147"/>
      <c r="E105" s="147"/>
      <c r="F105" s="147"/>
      <c r="G105" s="147"/>
      <c r="H105" s="147"/>
      <c r="I105" s="147"/>
      <c r="J105" s="147"/>
    </row>
    <row r="106" spans="1:10" ht="16.149999999999999" customHeight="1" x14ac:dyDescent="0.2">
      <c r="A106" s="304" t="s">
        <v>255</v>
      </c>
      <c r="B106" s="304" t="s">
        <v>626</v>
      </c>
      <c r="C106" s="305">
        <v>0</v>
      </c>
      <c r="D106" s="147"/>
      <c r="E106" s="147"/>
      <c r="F106" s="147"/>
      <c r="G106" s="147"/>
      <c r="H106" s="147"/>
      <c r="I106" s="147"/>
      <c r="J106" s="147"/>
    </row>
    <row r="107" spans="1:10" ht="18.600000000000001" customHeight="1" x14ac:dyDescent="0.2">
      <c r="A107" s="304" t="s">
        <v>255</v>
      </c>
      <c r="B107" s="304" t="s">
        <v>588</v>
      </c>
      <c r="C107" s="305">
        <v>0</v>
      </c>
      <c r="D107" s="147"/>
      <c r="E107" s="147"/>
      <c r="F107" s="147"/>
      <c r="G107" s="147"/>
      <c r="H107" s="147"/>
      <c r="I107" s="147"/>
      <c r="J107" s="147"/>
    </row>
    <row r="108" spans="1:10" ht="16.149999999999999" customHeight="1" x14ac:dyDescent="0.2">
      <c r="A108" s="304" t="s">
        <v>255</v>
      </c>
      <c r="B108" s="304" t="s">
        <v>627</v>
      </c>
      <c r="C108" s="305">
        <v>0</v>
      </c>
      <c r="D108" s="147"/>
      <c r="E108" s="147"/>
      <c r="F108" s="147"/>
      <c r="G108" s="147"/>
      <c r="H108" s="147"/>
      <c r="I108" s="147"/>
      <c r="J108" s="147"/>
    </row>
    <row r="109" spans="1:10" ht="24" x14ac:dyDescent="0.2">
      <c r="A109" s="302" t="s">
        <v>275</v>
      </c>
      <c r="B109" s="302" t="s">
        <v>696</v>
      </c>
      <c r="C109" s="303">
        <v>1</v>
      </c>
      <c r="D109" s="145"/>
      <c r="E109" s="145"/>
      <c r="F109" s="145"/>
      <c r="G109" s="145"/>
      <c r="H109" s="145"/>
      <c r="I109" s="145"/>
      <c r="J109" s="145"/>
    </row>
    <row r="110" spans="1:10" ht="24" x14ac:dyDescent="0.2">
      <c r="A110" s="302" t="s">
        <v>275</v>
      </c>
      <c r="B110" s="302" t="s">
        <v>697</v>
      </c>
      <c r="C110" s="303">
        <v>1</v>
      </c>
      <c r="D110" s="145"/>
      <c r="E110" s="145"/>
      <c r="F110" s="145"/>
      <c r="G110" s="145"/>
      <c r="H110" s="145"/>
      <c r="I110" s="145"/>
      <c r="J110" s="145"/>
    </row>
    <row r="111" spans="1:10" ht="36" x14ac:dyDescent="0.2">
      <c r="A111" s="302" t="s">
        <v>275</v>
      </c>
      <c r="B111" s="302" t="s">
        <v>698</v>
      </c>
      <c r="C111" s="303">
        <v>1</v>
      </c>
      <c r="D111" s="145"/>
      <c r="E111" s="145"/>
      <c r="F111" s="145"/>
      <c r="G111" s="145"/>
      <c r="H111" s="145"/>
      <c r="I111" s="145"/>
      <c r="J111" s="145"/>
    </row>
    <row r="112" spans="1:10" ht="24" x14ac:dyDescent="0.2">
      <c r="A112" s="302" t="s">
        <v>275</v>
      </c>
      <c r="B112" s="302" t="s">
        <v>196</v>
      </c>
      <c r="C112" s="303">
        <v>1</v>
      </c>
      <c r="D112" s="145"/>
      <c r="E112" s="145"/>
      <c r="F112" s="145"/>
      <c r="G112" s="145"/>
      <c r="H112" s="145"/>
      <c r="I112" s="145"/>
      <c r="J112" s="145"/>
    </row>
    <row r="113" spans="1:10" ht="24" x14ac:dyDescent="0.2">
      <c r="A113" s="302" t="s">
        <v>275</v>
      </c>
      <c r="B113" s="302" t="s">
        <v>278</v>
      </c>
      <c r="C113" s="303">
        <v>1</v>
      </c>
      <c r="D113" s="145"/>
      <c r="E113" s="145"/>
      <c r="F113" s="145"/>
      <c r="G113" s="145"/>
      <c r="H113" s="145"/>
      <c r="I113" s="145"/>
      <c r="J113" s="145"/>
    </row>
    <row r="114" spans="1:10" ht="48" x14ac:dyDescent="0.2">
      <c r="A114" s="302" t="s">
        <v>275</v>
      </c>
      <c r="B114" s="302" t="s">
        <v>628</v>
      </c>
      <c r="C114" s="303">
        <v>0</v>
      </c>
      <c r="D114" s="145"/>
      <c r="E114" s="145"/>
      <c r="F114" s="145"/>
      <c r="G114" s="145"/>
      <c r="H114" s="145"/>
      <c r="I114" s="145"/>
      <c r="J114" s="145"/>
    </row>
    <row r="115" spans="1:10" x14ac:dyDescent="0.2">
      <c r="A115" s="302" t="s">
        <v>275</v>
      </c>
      <c r="B115" s="302" t="s">
        <v>631</v>
      </c>
      <c r="C115" s="303">
        <v>0</v>
      </c>
      <c r="D115" s="145"/>
      <c r="E115" s="145"/>
      <c r="F115" s="145"/>
      <c r="G115" s="145"/>
      <c r="H115" s="145"/>
      <c r="I115" s="145"/>
      <c r="J115" s="145"/>
    </row>
    <row r="116" spans="1:10" s="309" customFormat="1" x14ac:dyDescent="0.2">
      <c r="A116" s="306" t="s">
        <v>315</v>
      </c>
      <c r="B116" s="306" t="s">
        <v>699</v>
      </c>
      <c r="C116" s="307">
        <v>0</v>
      </c>
      <c r="D116" s="308"/>
      <c r="E116" s="308"/>
      <c r="F116" s="308"/>
      <c r="G116" s="308"/>
      <c r="H116" s="308"/>
      <c r="I116" s="308"/>
      <c r="J116" s="308"/>
    </row>
    <row r="117" spans="1:10" x14ac:dyDescent="0.2">
      <c r="A117" s="306" t="s">
        <v>315</v>
      </c>
      <c r="B117" s="306" t="s">
        <v>523</v>
      </c>
      <c r="C117" s="307">
        <v>0</v>
      </c>
      <c r="D117" s="308"/>
      <c r="E117" s="308"/>
      <c r="F117" s="308"/>
      <c r="G117" s="308"/>
      <c r="H117" s="308"/>
      <c r="I117" s="308"/>
      <c r="J117" s="308"/>
    </row>
    <row r="118" spans="1:10" ht="36" x14ac:dyDescent="0.2">
      <c r="A118" s="310" t="s">
        <v>306</v>
      </c>
      <c r="B118" s="310" t="s">
        <v>700</v>
      </c>
      <c r="C118" s="311">
        <v>0</v>
      </c>
      <c r="D118" s="312"/>
      <c r="E118" s="312"/>
      <c r="F118" s="312"/>
      <c r="G118" s="312"/>
      <c r="H118" s="312"/>
      <c r="I118" s="312"/>
      <c r="J118" s="312"/>
    </row>
    <row r="119" spans="1:10" ht="24" x14ac:dyDescent="0.2">
      <c r="A119" s="313" t="s">
        <v>290</v>
      </c>
      <c r="B119" s="313" t="s">
        <v>701</v>
      </c>
      <c r="C119" s="314">
        <v>0</v>
      </c>
      <c r="D119" s="315"/>
      <c r="E119" s="315"/>
      <c r="F119" s="315"/>
      <c r="G119" s="315"/>
      <c r="H119" s="315"/>
      <c r="I119" s="315"/>
      <c r="J119" s="315"/>
    </row>
    <row r="120" spans="1:10" ht="24" x14ac:dyDescent="0.2">
      <c r="A120" s="313" t="s">
        <v>290</v>
      </c>
      <c r="B120" s="313" t="s">
        <v>495</v>
      </c>
      <c r="C120" s="314">
        <v>0</v>
      </c>
      <c r="D120" s="315"/>
      <c r="E120" s="315"/>
      <c r="F120" s="315"/>
      <c r="G120" s="315"/>
      <c r="H120" s="315"/>
      <c r="I120" s="315"/>
      <c r="J120" s="315"/>
    </row>
    <row r="121" spans="1:10" ht="24" x14ac:dyDescent="0.2">
      <c r="A121" s="313" t="s">
        <v>290</v>
      </c>
      <c r="B121" s="313" t="s">
        <v>546</v>
      </c>
      <c r="C121" s="314">
        <v>0</v>
      </c>
      <c r="D121" s="315"/>
      <c r="E121" s="315"/>
      <c r="F121" s="315"/>
      <c r="G121" s="315"/>
      <c r="H121" s="315"/>
      <c r="I121" s="315"/>
      <c r="J121" s="315"/>
    </row>
    <row r="122" spans="1:10" ht="24" x14ac:dyDescent="0.2">
      <c r="A122" s="313" t="s">
        <v>325</v>
      </c>
      <c r="B122" s="313" t="s">
        <v>702</v>
      </c>
      <c r="C122" s="314">
        <v>0</v>
      </c>
      <c r="D122" s="315"/>
      <c r="E122" s="315"/>
      <c r="F122" s="315"/>
      <c r="G122" s="315"/>
      <c r="H122" s="315"/>
      <c r="I122" s="315"/>
      <c r="J122" s="315"/>
    </row>
    <row r="123" spans="1:10" ht="24" x14ac:dyDescent="0.2">
      <c r="A123" s="3" t="s">
        <v>568</v>
      </c>
      <c r="B123" s="3" t="s">
        <v>703</v>
      </c>
      <c r="C123" s="316">
        <v>0</v>
      </c>
      <c r="D123" s="297"/>
      <c r="E123" s="297"/>
      <c r="F123" s="297"/>
      <c r="G123" s="297"/>
      <c r="H123" s="297"/>
      <c r="I123" s="297"/>
      <c r="J123" s="297"/>
    </row>
    <row r="124" spans="1:10" x14ac:dyDescent="0.2">
      <c r="A124" s="3" t="s">
        <v>317</v>
      </c>
      <c r="B124" s="3" t="s">
        <v>704</v>
      </c>
      <c r="C124" s="316">
        <v>0</v>
      </c>
      <c r="D124" s="297"/>
      <c r="E124" s="297"/>
      <c r="F124" s="297"/>
      <c r="G124" s="297"/>
      <c r="H124" s="297"/>
      <c r="I124" s="297"/>
      <c r="J124" s="297"/>
    </row>
    <row r="125" spans="1:10" ht="36" x14ac:dyDescent="0.2">
      <c r="A125" s="3" t="s">
        <v>528</v>
      </c>
      <c r="B125" s="3" t="s">
        <v>705</v>
      </c>
      <c r="C125" s="316">
        <v>0</v>
      </c>
      <c r="D125" s="297"/>
      <c r="E125" s="297"/>
      <c r="F125" s="297"/>
      <c r="G125" s="297"/>
      <c r="H125" s="297"/>
      <c r="I125" s="297"/>
      <c r="J125" s="297"/>
    </row>
    <row r="126" spans="1:10" ht="24" x14ac:dyDescent="0.2">
      <c r="A126" s="3" t="s">
        <v>530</v>
      </c>
      <c r="B126" s="3" t="s">
        <v>531</v>
      </c>
      <c r="C126" s="316">
        <v>0</v>
      </c>
      <c r="D126" s="297"/>
      <c r="E126" s="297"/>
      <c r="F126" s="297"/>
      <c r="G126" s="297"/>
      <c r="H126" s="297"/>
      <c r="I126" s="297"/>
      <c r="J126" s="297"/>
    </row>
    <row r="127" spans="1:10" ht="24" x14ac:dyDescent="0.2">
      <c r="A127" s="3" t="s">
        <v>532</v>
      </c>
      <c r="B127" s="3" t="s">
        <v>706</v>
      </c>
      <c r="C127" s="316">
        <v>0</v>
      </c>
      <c r="D127" s="297"/>
      <c r="E127" s="297"/>
      <c r="F127" s="297"/>
      <c r="G127" s="297"/>
      <c r="H127" s="297"/>
      <c r="I127" s="297"/>
      <c r="J127" s="297"/>
    </row>
    <row r="128" spans="1:10" ht="60" x14ac:dyDescent="0.2">
      <c r="A128" s="317" t="s">
        <v>305</v>
      </c>
      <c r="B128" s="317" t="s">
        <v>707</v>
      </c>
      <c r="C128" s="318">
        <v>0</v>
      </c>
      <c r="D128" s="319"/>
      <c r="E128" s="319"/>
      <c r="F128" s="319"/>
      <c r="G128" s="319"/>
      <c r="H128" s="319"/>
      <c r="I128" s="319"/>
      <c r="J128" s="319"/>
    </row>
    <row r="129" spans="1:10" ht="60" x14ac:dyDescent="0.2">
      <c r="A129" s="317" t="s">
        <v>305</v>
      </c>
      <c r="B129" s="317" t="s">
        <v>708</v>
      </c>
      <c r="C129" s="318">
        <v>0</v>
      </c>
      <c r="D129" s="319"/>
      <c r="E129" s="319"/>
      <c r="F129" s="319"/>
      <c r="G129" s="319"/>
      <c r="H129" s="319"/>
      <c r="I129" s="319"/>
      <c r="J129" s="319"/>
    </row>
    <row r="130" spans="1:10" ht="36" x14ac:dyDescent="0.2">
      <c r="A130" s="317" t="s">
        <v>305</v>
      </c>
      <c r="B130" s="317" t="s">
        <v>709</v>
      </c>
      <c r="C130" s="318">
        <v>0</v>
      </c>
      <c r="D130" s="319"/>
      <c r="E130" s="319"/>
      <c r="F130" s="319"/>
      <c r="G130" s="319"/>
      <c r="H130" s="319"/>
      <c r="I130" s="319"/>
      <c r="J130" s="319"/>
    </row>
    <row r="131" spans="1:10" ht="24" x14ac:dyDescent="0.2">
      <c r="A131" s="317" t="s">
        <v>305</v>
      </c>
      <c r="B131" s="317" t="s">
        <v>710</v>
      </c>
      <c r="C131" s="318">
        <v>0</v>
      </c>
      <c r="D131" s="319"/>
      <c r="E131" s="319"/>
      <c r="F131" s="319"/>
      <c r="G131" s="319"/>
      <c r="H131" s="319"/>
      <c r="I131" s="319"/>
      <c r="J131" s="319"/>
    </row>
    <row r="132" spans="1:10" ht="24" x14ac:dyDescent="0.2">
      <c r="A132" s="317" t="s">
        <v>305</v>
      </c>
      <c r="B132" s="317" t="s">
        <v>711</v>
      </c>
      <c r="C132" s="318">
        <v>0</v>
      </c>
      <c r="D132" s="319"/>
      <c r="E132" s="319"/>
      <c r="F132" s="319"/>
      <c r="G132" s="319"/>
      <c r="H132" s="319"/>
      <c r="I132" s="319"/>
      <c r="J132" s="319"/>
    </row>
    <row r="133" spans="1:10" x14ac:dyDescent="0.2">
      <c r="A133" s="317" t="s">
        <v>305</v>
      </c>
      <c r="B133" s="317" t="s">
        <v>539</v>
      </c>
      <c r="C133" s="318">
        <v>0</v>
      </c>
      <c r="D133" s="319"/>
      <c r="E133" s="319"/>
      <c r="F133" s="319"/>
      <c r="G133" s="319"/>
      <c r="H133" s="319"/>
      <c r="I133" s="319"/>
      <c r="J133" s="319"/>
    </row>
    <row r="134" spans="1:10" ht="48" x14ac:dyDescent="0.2">
      <c r="A134" s="317" t="s">
        <v>305</v>
      </c>
      <c r="B134" s="317" t="s">
        <v>540</v>
      </c>
      <c r="C134" s="318">
        <v>0</v>
      </c>
      <c r="D134" s="319"/>
      <c r="E134" s="319"/>
      <c r="F134" s="319"/>
      <c r="G134" s="319"/>
      <c r="H134" s="319"/>
      <c r="I134" s="319"/>
      <c r="J134" s="319"/>
    </row>
    <row r="135" spans="1:10" ht="24" x14ac:dyDescent="0.2">
      <c r="A135" s="317" t="s">
        <v>305</v>
      </c>
      <c r="B135" s="317" t="s">
        <v>541</v>
      </c>
      <c r="C135" s="318">
        <v>0</v>
      </c>
      <c r="D135" s="319"/>
      <c r="E135" s="319"/>
      <c r="F135" s="319"/>
      <c r="G135" s="319"/>
      <c r="H135" s="319"/>
      <c r="I135" s="319"/>
      <c r="J135" s="319"/>
    </row>
    <row r="136" spans="1:10" ht="36" x14ac:dyDescent="0.2">
      <c r="A136" s="317" t="s">
        <v>305</v>
      </c>
      <c r="B136" s="317" t="s">
        <v>542</v>
      </c>
      <c r="C136" s="318">
        <v>0</v>
      </c>
      <c r="D136" s="319"/>
      <c r="E136" s="319"/>
      <c r="F136" s="319"/>
      <c r="G136" s="319"/>
      <c r="H136" s="319"/>
      <c r="I136" s="319"/>
      <c r="J136" s="319"/>
    </row>
    <row r="137" spans="1:10" ht="24" x14ac:dyDescent="0.2">
      <c r="A137" s="317" t="s">
        <v>305</v>
      </c>
      <c r="B137" s="317" t="s">
        <v>712</v>
      </c>
      <c r="C137" s="318">
        <v>0</v>
      </c>
      <c r="D137" s="319"/>
      <c r="E137" s="319"/>
      <c r="F137" s="319"/>
      <c r="G137" s="319"/>
      <c r="H137" s="319"/>
      <c r="I137" s="319"/>
      <c r="J137" s="319"/>
    </row>
    <row r="138" spans="1:10" ht="48" x14ac:dyDescent="0.2">
      <c r="A138" s="317" t="s">
        <v>305</v>
      </c>
      <c r="B138" s="317" t="s">
        <v>543</v>
      </c>
      <c r="C138" s="318">
        <v>0</v>
      </c>
      <c r="D138" s="319"/>
      <c r="E138" s="319"/>
      <c r="F138" s="319"/>
      <c r="G138" s="319"/>
      <c r="H138" s="319"/>
      <c r="I138" s="319"/>
      <c r="J138" s="319"/>
    </row>
    <row r="139" spans="1:10" x14ac:dyDescent="0.2">
      <c r="A139" s="320" t="s">
        <v>570</v>
      </c>
      <c r="B139" s="320" t="s">
        <v>571</v>
      </c>
      <c r="C139" s="321">
        <v>0</v>
      </c>
      <c r="D139" s="322"/>
      <c r="E139" s="322"/>
      <c r="F139" s="322"/>
      <c r="G139" s="322"/>
      <c r="H139" s="322"/>
      <c r="I139" s="322"/>
      <c r="J139" s="322"/>
    </row>
    <row r="140" spans="1:10" x14ac:dyDescent="0.2">
      <c r="A140" s="320" t="s">
        <v>570</v>
      </c>
      <c r="B140" s="320" t="s">
        <v>572</v>
      </c>
      <c r="C140" s="321">
        <v>0</v>
      </c>
      <c r="D140" s="322"/>
      <c r="E140" s="322"/>
      <c r="F140" s="322"/>
      <c r="G140" s="322"/>
      <c r="H140" s="322"/>
      <c r="I140" s="322"/>
      <c r="J140" s="322"/>
    </row>
    <row r="141" spans="1:10" x14ac:dyDescent="0.2">
      <c r="A141" s="515" t="s">
        <v>0</v>
      </c>
      <c r="B141" s="516"/>
      <c r="D141" s="323">
        <f>SUM(D4:D140)</f>
        <v>0</v>
      </c>
      <c r="E141" s="323">
        <f t="shared" ref="E141:J141" si="0">SUM(E4:E140)</f>
        <v>0</v>
      </c>
      <c r="F141" s="323">
        <f t="shared" si="0"/>
        <v>0</v>
      </c>
      <c r="G141" s="323">
        <f t="shared" si="0"/>
        <v>0</v>
      </c>
      <c r="H141" s="323">
        <f t="shared" si="0"/>
        <v>0</v>
      </c>
      <c r="I141" s="323">
        <f t="shared" si="0"/>
        <v>0</v>
      </c>
      <c r="J141" s="323">
        <f t="shared" si="0"/>
        <v>0</v>
      </c>
    </row>
    <row r="142" spans="1:10" x14ac:dyDescent="0.2">
      <c r="D142" s="19" t="str">
        <f>IF(D141=[2]Buget_cerere!C92,"OK","ERROR")</f>
        <v>OK</v>
      </c>
      <c r="E142" s="19" t="str">
        <f>IF(E141=[2]Buget_cerere!D92,"OK","ERROR")</f>
        <v>OK</v>
      </c>
      <c r="F142" s="19" t="str">
        <f>IF(F141=[2]Buget_cerere!E92,"OK","ERROR")</f>
        <v>OK</v>
      </c>
      <c r="G142" s="19" t="str">
        <f>IF(G141=[2]Buget_cerere!F92,"OK","ERROR")</f>
        <v>OK</v>
      </c>
      <c r="H142" s="19" t="str">
        <f>IF(H141=[2]Buget_cerere!G92,"OK","ERROR")</f>
        <v>OK</v>
      </c>
      <c r="I142" s="19" t="str">
        <f>IF(I141=[2]Buget_cerere!H92,"OK","ERROR")</f>
        <v>OK</v>
      </c>
      <c r="J142" s="19" t="str">
        <f>IF(J141=[2]Buget_cerere!I92,"OK","ERROR")</f>
        <v>OK</v>
      </c>
    </row>
  </sheetData>
  <mergeCells count="8">
    <mergeCell ref="J1:J2"/>
    <mergeCell ref="A141:B141"/>
    <mergeCell ref="A1:A2"/>
    <mergeCell ref="B1:B2"/>
    <mergeCell ref="D1:E1"/>
    <mergeCell ref="F1:F2"/>
    <mergeCell ref="G1:H1"/>
    <mergeCell ref="I1:I2"/>
  </mergeCells>
  <conditionalFormatting sqref="D142:J142">
    <cfRule type="cellIs" dxfId="0" priority="1" operator="equal">
      <formula>"error"</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Instructiuni</vt:lpstr>
      <vt:lpstr>Matrice Corelare Buget cu Deviz</vt:lpstr>
      <vt:lpstr>Buget_cerere</vt:lpstr>
      <vt:lpstr>Buget Categorii Cheltuieli</vt:lpstr>
      <vt:lpstr>Funding Gap</vt:lpstr>
      <vt:lpstr>Amortizare</vt:lpstr>
      <vt:lpstr>Export SMIS</vt:lpstr>
      <vt:lpstr>Buget Sintetic</vt:lpstr>
      <vt:lpstr>Foaie2</vt:lpstr>
      <vt:lpstr>Foaie1</vt:lpstr>
      <vt:lpstr>Buget_cerere!OLE_LINK1</vt:lpstr>
      <vt:lpstr>'Buget Sintetic'!Print_Area</vt:lpstr>
      <vt:lpstr>Buget_cerere!Print_Area</vt:lpstr>
      <vt:lpstr>Instructiuni!Print_Area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andreea boldosan</cp:lastModifiedBy>
  <cp:lastPrinted>2023-10-24T07:18:14Z</cp:lastPrinted>
  <dcterms:created xsi:type="dcterms:W3CDTF">2015-08-05T10:46:20Z</dcterms:created>
  <dcterms:modified xsi:type="dcterms:W3CDTF">2023-10-24T08:30:44Z</dcterms:modified>
</cp:coreProperties>
</file>